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tables/table1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6.xml" ContentType="application/vnd.openxmlformats-officedocument.drawing+xml"/>
  <Override PartName="/xl/tables/table2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tables/table3.xml" ContentType="application/vnd.openxmlformats-officedocument.spreadsheetml.table+xml"/>
  <Override PartName="/xl/drawings/drawing8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ables/table4.xml" ContentType="application/vnd.openxmlformats-officedocument.spreadsheetml.table+xml"/>
  <Override PartName="/xl/drawings/drawing9.xml" ContentType="application/vnd.openxmlformats-officedocument.drawing+xml"/>
  <Override PartName="/xl/tables/table5.xml" ContentType="application/vnd.openxmlformats-officedocument.spreadsheetml.tab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/>
  <mc:AlternateContent xmlns:mc="http://schemas.openxmlformats.org/markup-compatibility/2006">
    <mc:Choice Requires="x15">
      <x15ac:absPath xmlns:x15ac="http://schemas.microsoft.com/office/spreadsheetml/2010/11/ac" url="C:\Users\marce\Downloads\"/>
    </mc:Choice>
  </mc:AlternateContent>
  <xr:revisionPtr revIDLastSave="0" documentId="8_{E9BE841A-1F7E-4832-812B-83568F452B43}" xr6:coauthVersionLast="47" xr6:coauthVersionMax="47" xr10:uidLastSave="{00000000-0000-0000-0000-000000000000}"/>
  <bookViews>
    <workbookView xWindow="-120" yWindow="-120" windowWidth="20730" windowHeight="11040" tabRatio="840" xr2:uid="{1EA397E6-AB11-4D29-B694-81930A8C5CCB}"/>
  </bookViews>
  <sheets>
    <sheet name="Regressão de SEMELHANTES" sheetId="9" r:id="rId1"/>
    <sheet name="HIDROSTÁTICA" sheetId="12" r:id="rId2"/>
    <sheet name="FOTOS FABRICAÇÃO E MONTAGEM" sheetId="11" r:id="rId3"/>
    <sheet name="CAIXA DE TRANSMISSÃO" sheetId="10" r:id="rId4"/>
    <sheet name="TESTE TEMPERATURA" sheetId="1" r:id="rId5"/>
    <sheet name="PREVISAO TEMPERATURA" sheetId="2" r:id="rId6"/>
    <sheet name="PESOS" sheetId="3" r:id="rId7"/>
    <sheet name="CURVA DE AREA" sheetId="8" r:id="rId8"/>
    <sheet name="DIMENCOES VANIR" sheetId="4" r:id="rId9"/>
    <sheet name="TABELAS FREESHIP" sheetId="5" r:id="rId10"/>
    <sheet name="HOLTROP" sheetId="6" r:id="rId11"/>
    <sheet name="SISTEMA DE GOVERNO" sheetId="7" r:id="rId12"/>
  </sheets>
  <externalReferences>
    <externalReference r:id="rId13"/>
  </externalReferenc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" i="3" l="1"/>
  <c r="E3" i="3"/>
  <c r="E4" i="3"/>
  <c r="E6" i="3"/>
  <c r="E8" i="3"/>
  <c r="E9" i="3"/>
  <c r="E10" i="3"/>
  <c r="E11" i="3"/>
  <c r="M10" i="10" l="1"/>
  <c r="M12" i="10" s="1"/>
  <c r="L10" i="10"/>
  <c r="L12" i="10" s="1"/>
  <c r="H10" i="10"/>
  <c r="H12" i="10" s="1"/>
  <c r="G10" i="10"/>
  <c r="G12" i="10" s="1"/>
  <c r="F10" i="10"/>
  <c r="F12" i="10" s="1"/>
  <c r="E10" i="10"/>
  <c r="E12" i="10" s="1"/>
  <c r="M9" i="10"/>
  <c r="M8" i="10" s="1"/>
  <c r="I9" i="10"/>
  <c r="I11" i="10" s="1"/>
  <c r="H9" i="10"/>
  <c r="H11" i="10" s="1"/>
  <c r="G9" i="10"/>
  <c r="G11" i="10" s="1"/>
  <c r="F9" i="10"/>
  <c r="F11" i="10" s="1"/>
  <c r="E9" i="10"/>
  <c r="E8" i="10" s="1"/>
  <c r="H8" i="10"/>
  <c r="G8" i="10"/>
  <c r="F8" i="10"/>
  <c r="J6" i="10"/>
  <c r="I6" i="10"/>
  <c r="H6" i="10"/>
  <c r="E6" i="10"/>
  <c r="M5" i="10"/>
  <c r="L5" i="10"/>
  <c r="K5" i="10"/>
  <c r="K10" i="10" s="1"/>
  <c r="K12" i="10" s="1"/>
  <c r="J5" i="10"/>
  <c r="J10" i="10" s="1"/>
  <c r="J12" i="10" s="1"/>
  <c r="I5" i="10"/>
  <c r="I10" i="10" s="1"/>
  <c r="H5" i="10"/>
  <c r="G5" i="10"/>
  <c r="F5" i="10"/>
  <c r="M4" i="10"/>
  <c r="M6" i="10" s="1"/>
  <c r="L4" i="10"/>
  <c r="L9" i="10" s="1"/>
  <c r="K4" i="10"/>
  <c r="K9" i="10" s="1"/>
  <c r="J4" i="10"/>
  <c r="J9" i="10" s="1"/>
  <c r="I4" i="10"/>
  <c r="H4" i="10"/>
  <c r="G4" i="10"/>
  <c r="G6" i="10" s="1"/>
  <c r="F4" i="10"/>
  <c r="F6" i="10" s="1"/>
  <c r="J11" i="10" l="1"/>
  <c r="J8" i="10"/>
  <c r="K8" i="10"/>
  <c r="K11" i="10"/>
  <c r="I12" i="10"/>
  <c r="I8" i="10"/>
  <c r="L11" i="10"/>
  <c r="L8" i="10"/>
  <c r="L6" i="10"/>
  <c r="K6" i="10"/>
  <c r="E11" i="10"/>
  <c r="M11" i="10"/>
  <c r="AB20" i="9" l="1"/>
  <c r="AA20" i="9"/>
  <c r="Z20" i="9"/>
  <c r="Y20" i="9"/>
  <c r="X20" i="9"/>
  <c r="W20" i="9"/>
  <c r="V20" i="9"/>
  <c r="U20" i="9"/>
  <c r="T20" i="9"/>
  <c r="S20" i="9"/>
  <c r="R20" i="9"/>
  <c r="N14" i="9"/>
  <c r="N15" i="9" s="1"/>
  <c r="M14" i="9"/>
  <c r="M15" i="9" s="1"/>
  <c r="L14" i="9"/>
  <c r="L15" i="9" s="1"/>
  <c r="N13" i="9"/>
  <c r="M13" i="9"/>
  <c r="L13" i="9"/>
  <c r="N12" i="9"/>
  <c r="M12" i="9"/>
  <c r="L12" i="9"/>
  <c r="N11" i="9"/>
  <c r="M11" i="9"/>
  <c r="L11" i="9"/>
  <c r="N10" i="9"/>
  <c r="M10" i="9"/>
  <c r="L10" i="9"/>
  <c r="N9" i="9"/>
  <c r="M9" i="9"/>
  <c r="L9" i="9"/>
  <c r="N8" i="9"/>
  <c r="M8" i="9"/>
  <c r="L8" i="9"/>
  <c r="N7" i="9"/>
  <c r="M7" i="9"/>
  <c r="L7" i="9"/>
  <c r="N6" i="9"/>
  <c r="M6" i="9"/>
  <c r="L6" i="9"/>
  <c r="N5" i="9"/>
  <c r="M5" i="9"/>
  <c r="L5" i="9"/>
  <c r="N4" i="9"/>
  <c r="M4" i="9"/>
  <c r="L4" i="9"/>
  <c r="B5" i="4" l="1"/>
  <c r="D12" i="3"/>
  <c r="E12" i="3" s="1"/>
  <c r="D15" i="3"/>
  <c r="E15" i="3" s="1"/>
  <c r="D14" i="3"/>
  <c r="E14" i="3" s="1"/>
  <c r="D16" i="3"/>
  <c r="E16" i="3" s="1"/>
  <c r="D13" i="3"/>
  <c r="E13" i="3" s="1"/>
  <c r="D5" i="3"/>
  <c r="E5" i="3" s="1"/>
  <c r="E18" i="3" s="1"/>
  <c r="D7" i="3"/>
  <c r="E7" i="3" s="1"/>
  <c r="C10" i="2"/>
  <c r="C11" i="2"/>
  <c r="C12" i="2"/>
  <c r="C13" i="2"/>
  <c r="C14" i="2"/>
  <c r="C15" i="2"/>
  <c r="C27" i="2"/>
  <c r="C28" i="2"/>
  <c r="C29" i="2"/>
  <c r="C16" i="2"/>
  <c r="C17" i="2"/>
  <c r="C18" i="2"/>
  <c r="C30" i="2"/>
  <c r="C32" i="2"/>
  <c r="C23" i="2"/>
  <c r="C24" i="2"/>
  <c r="C25" i="2"/>
  <c r="C19" i="2"/>
  <c r="C31" i="2"/>
  <c r="C22" i="2"/>
  <c r="C26" i="2"/>
  <c r="C20" i="2"/>
  <c r="C21" i="2"/>
  <c r="E21" i="2"/>
  <c r="E25" i="2"/>
  <c r="E17" i="2"/>
  <c r="D14" i="2"/>
  <c r="D21" i="2"/>
  <c r="D25" i="2"/>
  <c r="D17" i="2"/>
  <c r="E14" i="2"/>
  <c r="D24" i="2"/>
  <c r="D16" i="2"/>
  <c r="D13" i="2"/>
  <c r="D20" i="2"/>
  <c r="E24" i="2"/>
  <c r="E16" i="2"/>
  <c r="E26" i="2"/>
  <c r="E29" i="2"/>
  <c r="E23" i="2"/>
  <c r="D12" i="2"/>
  <c r="E32" i="2"/>
  <c r="E11" i="2"/>
  <c r="E28" i="2"/>
  <c r="E31" i="2"/>
  <c r="E10" i="2"/>
  <c r="D30" i="2"/>
  <c r="E19" i="2"/>
  <c r="D19" i="2"/>
  <c r="E20" i="2"/>
  <c r="E13" i="2"/>
  <c r="D23" i="2"/>
  <c r="E12" i="2"/>
  <c r="D29" i="2"/>
  <c r="E22" i="2"/>
  <c r="D28" i="2"/>
  <c r="D22" i="2"/>
  <c r="D11" i="2"/>
  <c r="E27" i="2"/>
  <c r="D31" i="2"/>
  <c r="D10" i="2"/>
  <c r="E15" i="2"/>
  <c r="D15" i="2"/>
  <c r="D26" i="2"/>
  <c r="D32" i="2"/>
  <c r="E30" i="2"/>
  <c r="D27" i="2"/>
  <c r="E18" i="2"/>
  <c r="D18" i="2"/>
  <c r="D18" i="3" l="1"/>
  <c r="E19" i="3" s="1"/>
</calcChain>
</file>

<file path=xl/sharedStrings.xml><?xml version="1.0" encoding="utf-8"?>
<sst xmlns="http://schemas.openxmlformats.org/spreadsheetml/2006/main" count="263" uniqueCount="207">
  <si>
    <t>TEMPO (min)</t>
  </si>
  <si>
    <t>TEMPERATURA °C</t>
  </si>
  <si>
    <t>Previsão(TEMPERATURA °C)</t>
  </si>
  <si>
    <t>Limite de Confiança Inferior(TEMPERATURA °C)</t>
  </si>
  <si>
    <t>Limite de Confiança Superior(TEMPERATURA °C)</t>
  </si>
  <si>
    <t>ELEMENTO</t>
  </si>
  <si>
    <t>PESO (Kg)</t>
  </si>
  <si>
    <t>CASCO</t>
  </si>
  <si>
    <t>BATERIA</t>
  </si>
  <si>
    <t>SUPORTE MOTOR</t>
  </si>
  <si>
    <t>MOTOR</t>
  </si>
  <si>
    <t>LATRO 01</t>
  </si>
  <si>
    <t>CAIXA DE ENG. 01</t>
  </si>
  <si>
    <t>CAIXA DE ENG. 02</t>
  </si>
  <si>
    <t>LASTRO 02</t>
  </si>
  <si>
    <t>EIXOS DE PROPULSÃO</t>
  </si>
  <si>
    <t>TUBULÃO</t>
  </si>
  <si>
    <t>SERVOS</t>
  </si>
  <si>
    <t>BASE SERVOS</t>
  </si>
  <si>
    <t>LEME</t>
  </si>
  <si>
    <t>EIXOS DO LEME</t>
  </si>
  <si>
    <t>SOMA:</t>
  </si>
  <si>
    <t>PARAMETRO</t>
  </si>
  <si>
    <t>REAL</t>
  </si>
  <si>
    <t>COMPRIMENTO</t>
  </si>
  <si>
    <t>BOCA MAXIMA</t>
  </si>
  <si>
    <t>BORDA LIVRE</t>
  </si>
  <si>
    <t>CALADO</t>
  </si>
  <si>
    <t>DESLOCAMENTO</t>
  </si>
  <si>
    <t>Design length</t>
  </si>
  <si>
    <t xml:space="preserve"> 1.000 [m]</t>
  </si>
  <si>
    <t>Length over all</t>
  </si>
  <si>
    <t>1.139 [m]</t>
  </si>
  <si>
    <t xml:space="preserve">Design beam </t>
  </si>
  <si>
    <t>0.330 [m]</t>
  </si>
  <si>
    <t>Beam over all</t>
  </si>
  <si>
    <t>Design draft</t>
  </si>
  <si>
    <t xml:space="preserve"> 0.120 [m]</t>
  </si>
  <si>
    <t>Midship location</t>
  </si>
  <si>
    <t>0.500 [m]</t>
  </si>
  <si>
    <t>Water density</t>
  </si>
  <si>
    <t>1.025 [t/m3]</t>
  </si>
  <si>
    <t>Appendage coefficient</t>
  </si>
  <si>
    <t>Volume properties:</t>
  </si>
  <si>
    <t>Displaced volume</t>
  </si>
  <si>
    <t>Displacement</t>
  </si>
  <si>
    <t>Total length of submerged body</t>
  </si>
  <si>
    <t>Total beam of submerged body</t>
  </si>
  <si>
    <t>0.019 [m3]</t>
  </si>
  <si>
    <t>0.020 [tonnes]</t>
  </si>
  <si>
    <t>1.103 [m]</t>
  </si>
  <si>
    <t>0.316 [m]</t>
  </si>
  <si>
    <t>Block coefficient</t>
  </si>
  <si>
    <t>Prismatic coefficient</t>
  </si>
  <si>
    <t>Vert. prismatic coefficient</t>
  </si>
  <si>
    <t xml:space="preserve">Wetted surface area </t>
  </si>
  <si>
    <t>0.4641</t>
  </si>
  <si>
    <t>0.5663</t>
  </si>
  <si>
    <t>0.387 [m2]</t>
  </si>
  <si>
    <t>Longitudinal center of buoyancy</t>
  </si>
  <si>
    <t>Vertical center of buoyancy</t>
  </si>
  <si>
    <t>0.532 [m]</t>
  </si>
  <si>
    <t>2.915 [%]</t>
  </si>
  <si>
    <t>0.077 [m]</t>
  </si>
  <si>
    <t>Midship properties:</t>
  </si>
  <si>
    <t xml:space="preserve"> Midship section area</t>
  </si>
  <si>
    <t xml:space="preserve">Midship coefficient </t>
  </si>
  <si>
    <t>0.031 [m2]</t>
  </si>
  <si>
    <t>0.8195</t>
  </si>
  <si>
    <t>Waterplane properties:</t>
  </si>
  <si>
    <t>Length on waterline</t>
  </si>
  <si>
    <t>Beam on waterline</t>
  </si>
  <si>
    <t>Waterplane area</t>
  </si>
  <si>
    <t>Waterplane coefficient</t>
  </si>
  <si>
    <t>0.285 [m2]</t>
  </si>
  <si>
    <t>0.8196</t>
  </si>
  <si>
    <t>Waterplane center of floatation</t>
  </si>
  <si>
    <t>Entrance angle</t>
  </si>
  <si>
    <t>Transverse moment of inertia</t>
  </si>
  <si>
    <t>Longitudinal moment of inertia</t>
  </si>
  <si>
    <t>0.457 [m]</t>
  </si>
  <si>
    <t>57.238 [degr.]</t>
  </si>
  <si>
    <t>0.002 [m4]</t>
  </si>
  <si>
    <t>0.022 [m4]</t>
  </si>
  <si>
    <t>Initial stability:</t>
  </si>
  <si>
    <t>Transverse metacentric height</t>
  </si>
  <si>
    <t>Longitudinal metacentric height</t>
  </si>
  <si>
    <t>0.177 [m]</t>
  </si>
  <si>
    <t>1.206 [m]</t>
  </si>
  <si>
    <t>Lateral plane:</t>
  </si>
  <si>
    <t>Lateral area</t>
  </si>
  <si>
    <t>Longitudinal center of effort</t>
  </si>
  <si>
    <t>Vertical center of effort</t>
  </si>
  <si>
    <t>0.090 [m2]</t>
  </si>
  <si>
    <t>0.545 [m]</t>
  </si>
  <si>
    <t>0.072 [m]</t>
  </si>
  <si>
    <t>--</t>
  </si>
  <si>
    <t>SPEED (nós)</t>
  </si>
  <si>
    <t>FROUD N0. LWL</t>
  </si>
  <si>
    <t>FROUD NO. Vol.</t>
  </si>
  <si>
    <t>HOLTROP RESIST. (N)</t>
  </si>
  <si>
    <t>HOLTROP POWER (W)</t>
  </si>
  <si>
    <t>Componente</t>
  </si>
  <si>
    <t>Modelo/Especificação</t>
  </si>
  <si>
    <t>Função</t>
  </si>
  <si>
    <t>Motor</t>
  </si>
  <si>
    <t>Imobras 101410212</t>
  </si>
  <si>
    <t>Propulsão principal da embarcação</t>
  </si>
  <si>
    <t>Bateria</t>
  </si>
  <si>
    <t>EV12-6 (12 V, 6 Ah, chumbo-ácido selada, ciclo profundo)</t>
  </si>
  <si>
    <t>Alimentação do sistema</t>
  </si>
  <si>
    <t>ESC 320A, BEC 5,6V 2A, com avanço/ré/freio</t>
  </si>
  <si>
    <t>Controle de velocidade e proteção do motor</t>
  </si>
  <si>
    <t>Rádio controle</t>
  </si>
  <si>
    <t>2,4 GHz, 4 canais, alcance de 200–300 m</t>
  </si>
  <si>
    <t>Comando remoto da embarcação</t>
  </si>
  <si>
    <t>Servos de leme</t>
  </si>
  <si>
    <t>Acionamento dos dois lemes</t>
  </si>
  <si>
    <t>Controlador Eletrônico de Velocidade</t>
  </si>
  <si>
    <t>MG995, digital, engrenagens metálicas, 180°, torque ~10 kg·cm</t>
  </si>
  <si>
    <t>Botão de emergência</t>
  </si>
  <si>
    <t>Metaltex M20AXRR1B (22 mm, cogumelo 30 mm, 1NF, metálico)</t>
  </si>
  <si>
    <t>Parada de emergência com acionamento por pressão e destravamento giratório</t>
  </si>
  <si>
    <t>AREA (M²)</t>
  </si>
  <si>
    <t>POSIÇÃO LONGITUDINAL (M)</t>
  </si>
  <si>
    <t>FRAME REFERENCE</t>
  </si>
  <si>
    <t>AP</t>
  </si>
  <si>
    <t>FP</t>
  </si>
  <si>
    <t>Coluna1</t>
  </si>
  <si>
    <t>Regressão de rebocadores semelhantes</t>
  </si>
  <si>
    <t>Tipo de Rebocador</t>
  </si>
  <si>
    <t>Armador</t>
  </si>
  <si>
    <t>Embarcação</t>
  </si>
  <si>
    <t>Comprimento Total [L] (m)</t>
  </si>
  <si>
    <t>Boca Max  [B] (m)</t>
  </si>
  <si>
    <t>Calado [C] (m)</t>
  </si>
  <si>
    <t>Deslocamento [D] (TON)</t>
  </si>
  <si>
    <t>Bolard Pull [P] (TON)</t>
  </si>
  <si>
    <t>TIPO</t>
  </si>
  <si>
    <t>TUG</t>
  </si>
  <si>
    <t>L/B</t>
  </si>
  <si>
    <t>L/C</t>
  </si>
  <si>
    <t>P/D</t>
  </si>
  <si>
    <t>DUNA</t>
  </si>
  <si>
    <t>ITATUG</t>
  </si>
  <si>
    <t>VANIR</t>
  </si>
  <si>
    <t>Portuário (Harbour Tug)</t>
  </si>
  <si>
    <t>SYM Naval</t>
  </si>
  <si>
    <t>TM‑036‑08</t>
  </si>
  <si>
    <t>TM3608</t>
  </si>
  <si>
    <t>https://sym-naval.com/wp-content/uploads/2023/12/sym-work-boat.pdf</t>
  </si>
  <si>
    <t>TM‑024‑02</t>
  </si>
  <si>
    <t>TM2402</t>
  </si>
  <si>
    <t>https://www.nauticexpo.com/pt/prod/sym-naval/product-199186-574192.html</t>
  </si>
  <si>
    <t>Marinha Americana</t>
  </si>
  <si>
    <t>Valiant class  YT‑802</t>
  </si>
  <si>
    <t>YT-802</t>
  </si>
  <si>
    <t>https://en.wikipedia.org/wiki/Valiant-class_harbor_tug</t>
  </si>
  <si>
    <t xml:space="preserve">AHTS </t>
  </si>
  <si>
    <t>BRAM</t>
  </si>
  <si>
    <t>TITAN</t>
  </si>
  <si>
    <t>https://www.damen.com/vessels/tugs/asd-tugs/asd-tug-1810</t>
  </si>
  <si>
    <t>Bourbon</t>
  </si>
  <si>
    <t>Haroldo Ramos</t>
  </si>
  <si>
    <t>Ocean / Fleet Tug</t>
  </si>
  <si>
    <t>Marinha Chinesa</t>
  </si>
  <si>
    <t xml:space="preserve">Type 837 </t>
  </si>
  <si>
    <t>(ASD) Tug / Tractor Tug</t>
  </si>
  <si>
    <t>Damen</t>
  </si>
  <si>
    <t>https://medialibrary.damen.com/m/7e9a03d1101991f8/original/product-sheet-asd-tug-3212.pdf</t>
  </si>
  <si>
    <t>Média</t>
  </si>
  <si>
    <t>Types of TUGS</t>
  </si>
  <si>
    <t>https://www.shiphandlingpro.com/copy-of-tugs</t>
  </si>
  <si>
    <t>Conformidade à média</t>
  </si>
  <si>
    <t>Z1</t>
  </si>
  <si>
    <t>Z2</t>
  </si>
  <si>
    <t>Gear Ratio</t>
  </si>
  <si>
    <t>módulo</t>
  </si>
  <si>
    <t>ideal 92,5</t>
  </si>
  <si>
    <t>Dist. C</t>
  </si>
  <si>
    <t>Dp1</t>
  </si>
  <si>
    <t>Dp2</t>
  </si>
  <si>
    <t>max 105</t>
  </si>
  <si>
    <t>De1</t>
  </si>
  <si>
    <t>De2</t>
  </si>
  <si>
    <t>PARES DE ENGRENAGEM</t>
  </si>
  <si>
    <t>A</t>
  </si>
  <si>
    <t>B</t>
  </si>
  <si>
    <t>C</t>
  </si>
  <si>
    <t>D</t>
  </si>
  <si>
    <t>Relação</t>
  </si>
  <si>
    <t>Módulo</t>
  </si>
  <si>
    <t>Dist. entre centros</t>
  </si>
  <si>
    <t>Dia. Primit. 1</t>
  </si>
  <si>
    <t>Dia. Primit. 2</t>
  </si>
  <si>
    <t>Dia. Externo 1</t>
  </si>
  <si>
    <t>Dia. Externo 2</t>
  </si>
  <si>
    <t>TAMPA</t>
  </si>
  <si>
    <t>DISTANCIA ATÉ POPA LCG (mm)</t>
  </si>
  <si>
    <t>Peso x LCG</t>
  </si>
  <si>
    <t>LCG (mm):</t>
  </si>
  <si>
    <t>FOTOS DA FABRICAÇÃO E MONTAGEM</t>
  </si>
  <si>
    <t>1- PRIMEIRA CAVERNA CORTADA</t>
  </si>
  <si>
    <t>2- TODAS CAVERNAS CORTADAS</t>
  </si>
  <si>
    <t>3- PRÉ-MONTAGEM DAS CAVERNAS</t>
  </si>
  <si>
    <t>4- REVESTIMENTO DO CASCO COM COMPENSADO FLEXÍVEL DE 3mm</t>
  </si>
  <si>
    <t xml:space="preserve">5-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</si>
</sst>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sz val="11"/>
      <color theme="1"/>
      <name val="Times New Roman"/>
    </font>
    <font>
      <sz val="11"/>
      <color theme="1"/>
      <name val="Times New Roman"/>
    </font>
    <font>
      <sz val="10"/>
      <color theme="1"/>
      <name val="Times New Roman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1"/>
      <name val="Aptos Narrow"/>
      <family val="2"/>
      <scheme val="minor"/>
    </font>
    <font>
      <sz val="20"/>
      <color theme="1"/>
      <name val="Aptos Narrow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0"/>
        <bgColor theme="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 tint="0.59999389629810485"/>
        <bgColor indexed="64"/>
      </patternFill>
    </fill>
  </fills>
  <borders count="41">
    <border>
      <left/>
      <right/>
      <top/>
      <bottom/>
      <diagonal/>
    </border>
    <border>
      <left style="thin">
        <color theme="4"/>
      </left>
      <right/>
      <top style="thin">
        <color theme="4"/>
      </top>
      <bottom/>
      <diagonal/>
    </border>
    <border>
      <left/>
      <right/>
      <top style="thin">
        <color theme="4"/>
      </top>
      <bottom/>
      <diagonal/>
    </border>
    <border>
      <left/>
      <right style="thin">
        <color theme="4"/>
      </right>
      <top style="thin">
        <color theme="4"/>
      </top>
      <bottom/>
      <diagonal/>
    </border>
    <border>
      <left style="thin">
        <color theme="4"/>
      </left>
      <right/>
      <top style="thin">
        <color theme="4"/>
      </top>
      <bottom style="thin">
        <color theme="4"/>
      </bottom>
      <diagonal/>
    </border>
    <border>
      <left/>
      <right/>
      <top style="thin">
        <color theme="4"/>
      </top>
      <bottom style="thin">
        <color theme="4"/>
      </bottom>
      <diagonal/>
    </border>
    <border>
      <left/>
      <right style="thin">
        <color theme="4"/>
      </right>
      <top style="thin">
        <color theme="4"/>
      </top>
      <bottom style="thin">
        <color theme="4"/>
      </bottom>
      <diagonal/>
    </border>
    <border>
      <left style="thin">
        <color theme="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theme="4" tint="0.39997558519241921"/>
      </left>
      <right/>
      <top style="thin">
        <color theme="4" tint="0.39997558519241921"/>
      </top>
      <bottom/>
      <diagonal/>
    </border>
    <border>
      <left/>
      <right/>
      <top style="thin">
        <color theme="4" tint="0.39997558519241921"/>
      </top>
      <bottom/>
      <diagonal/>
    </border>
    <border>
      <left/>
      <right style="thin">
        <color theme="4" tint="0.39997558519241921"/>
      </right>
      <top style="thin">
        <color theme="4" tint="0.39997558519241921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6" fillId="0" borderId="0" applyFont="0" applyFill="0" applyBorder="0" applyAlignment="0" applyProtection="0"/>
    <xf numFmtId="0" fontId="8" fillId="0" borderId="0" applyNumberFormat="0" applyFill="0" applyBorder="0" applyAlignment="0" applyProtection="0"/>
  </cellStyleXfs>
  <cellXfs count="124">
    <xf numFmtId="0" fontId="0" fillId="0" borderId="0" xfId="0"/>
    <xf numFmtId="2" fontId="0" fillId="0" borderId="0" xfId="0" applyNumberFormat="1"/>
    <xf numFmtId="0" fontId="0" fillId="0" borderId="0" xfId="0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1" fillId="2" borderId="2" xfId="0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2" fillId="3" borderId="8" xfId="0" applyFont="1" applyFill="1" applyBorder="1" applyAlignment="1">
      <alignment vertical="center"/>
    </xf>
    <xf numFmtId="0" fontId="0" fillId="4" borderId="4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4" borderId="6" xfId="0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3" fillId="0" borderId="12" xfId="0" applyFont="1" applyBorder="1" applyAlignment="1">
      <alignment horizontal="center"/>
    </xf>
    <xf numFmtId="0" fontId="4" fillId="0" borderId="12" xfId="0" applyFont="1" applyBorder="1" applyAlignment="1">
      <alignment horizontal="center" vertical="center" wrapText="1"/>
    </xf>
    <xf numFmtId="0" fontId="5" fillId="0" borderId="0" xfId="0" applyFont="1" applyAlignment="1">
      <alignment wrapText="1"/>
    </xf>
    <xf numFmtId="0" fontId="1" fillId="2" borderId="13" xfId="0" applyFont="1" applyFill="1" applyBorder="1"/>
    <xf numFmtId="0" fontId="1" fillId="2" borderId="14" xfId="0" applyFont="1" applyFill="1" applyBorder="1"/>
    <xf numFmtId="0" fontId="1" fillId="2" borderId="15" xfId="0" applyFont="1" applyFill="1" applyBorder="1"/>
    <xf numFmtId="0" fontId="0" fillId="5" borderId="13" xfId="0" applyFill="1" applyBorder="1"/>
    <xf numFmtId="0" fontId="0" fillId="5" borderId="14" xfId="0" applyFill="1" applyBorder="1"/>
    <xf numFmtId="0" fontId="0" fillId="5" borderId="15" xfId="0" applyFill="1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2" fillId="2" borderId="2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4" borderId="6" xfId="0" applyFill="1" applyBorder="1" applyAlignment="1">
      <alignment horizontal="center" vertical="center" wrapText="1"/>
    </xf>
    <xf numFmtId="0" fontId="1" fillId="2" borderId="7" xfId="0" applyFont="1" applyFill="1" applyBorder="1" applyAlignment="1">
      <alignment horizontal="center" vertical="center" wrapText="1"/>
    </xf>
    <xf numFmtId="0" fontId="1" fillId="2" borderId="0" xfId="0" applyFont="1" applyFill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7" fillId="0" borderId="8" xfId="0" applyFont="1" applyBorder="1" applyAlignment="1">
      <alignment horizontal="center"/>
    </xf>
    <xf numFmtId="0" fontId="7" fillId="0" borderId="0" xfId="0" applyFont="1" applyAlignment="1">
      <alignment horizontal="center"/>
    </xf>
    <xf numFmtId="0" fontId="7" fillId="0" borderId="8" xfId="0" applyFont="1" applyBorder="1" applyAlignment="1">
      <alignment horizontal="center" vertical="center" wrapText="1"/>
    </xf>
    <xf numFmtId="0" fontId="7" fillId="0" borderId="8" xfId="0" applyFont="1" applyBorder="1" applyAlignment="1">
      <alignment horizontal="center" vertical="center"/>
    </xf>
    <xf numFmtId="0" fontId="7" fillId="0" borderId="16" xfId="0" applyFont="1" applyBorder="1" applyAlignment="1">
      <alignment horizontal="center" vertical="center" wrapText="1"/>
    </xf>
    <xf numFmtId="0" fontId="7" fillId="0" borderId="17" xfId="0" applyFont="1" applyBorder="1" applyAlignment="1">
      <alignment horizontal="center" vertical="center" wrapText="1"/>
    </xf>
    <xf numFmtId="0" fontId="0" fillId="6" borderId="8" xfId="0" applyFill="1" applyBorder="1" applyAlignment="1">
      <alignment horizontal="center" vertical="center" wrapText="1"/>
    </xf>
    <xf numFmtId="0" fontId="0" fillId="6" borderId="8" xfId="0" applyFill="1" applyBorder="1" applyAlignment="1">
      <alignment horizontal="center"/>
    </xf>
    <xf numFmtId="0" fontId="0" fillId="6" borderId="16" xfId="0" applyFill="1" applyBorder="1" applyAlignment="1">
      <alignment horizontal="center"/>
    </xf>
    <xf numFmtId="0" fontId="0" fillId="7" borderId="8" xfId="0" applyFill="1" applyBorder="1" applyAlignment="1">
      <alignment horizontal="center" vertical="center" wrapText="1"/>
    </xf>
    <xf numFmtId="0" fontId="7" fillId="7" borderId="8" xfId="0" applyFont="1" applyFill="1" applyBorder="1" applyAlignment="1">
      <alignment horizontal="left"/>
    </xf>
    <xf numFmtId="2" fontId="7" fillId="7" borderId="8" xfId="0" applyNumberFormat="1" applyFont="1" applyFill="1" applyBorder="1" applyAlignment="1">
      <alignment horizontal="center"/>
    </xf>
    <xf numFmtId="2" fontId="7" fillId="7" borderId="18" xfId="0" applyNumberFormat="1" applyFont="1" applyFill="1" applyBorder="1" applyAlignment="1">
      <alignment horizontal="center"/>
    </xf>
    <xf numFmtId="0" fontId="0" fillId="0" borderId="8" xfId="0" applyBorder="1" applyAlignment="1">
      <alignment horizontal="center" vertical="center" wrapText="1"/>
    </xf>
    <xf numFmtId="0" fontId="0" fillId="4" borderId="8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 wrapText="1"/>
    </xf>
    <xf numFmtId="0" fontId="9" fillId="4" borderId="8" xfId="0" applyFont="1" applyFill="1" applyBorder="1" applyAlignment="1">
      <alignment horizontal="center" vertical="center" wrapText="1"/>
    </xf>
    <xf numFmtId="0" fontId="0" fillId="4" borderId="16" xfId="0" applyFill="1" applyBorder="1" applyAlignment="1">
      <alignment horizontal="center" vertical="center" wrapText="1"/>
    </xf>
    <xf numFmtId="0" fontId="0" fillId="4" borderId="8" xfId="0" applyFill="1" applyBorder="1" applyAlignment="1">
      <alignment horizontal="left"/>
    </xf>
    <xf numFmtId="2" fontId="0" fillId="4" borderId="8" xfId="0" applyNumberFormat="1" applyFill="1" applyBorder="1" applyAlignment="1">
      <alignment horizontal="center"/>
    </xf>
    <xf numFmtId="2" fontId="0" fillId="4" borderId="19" xfId="0" applyNumberFormat="1" applyFill="1" applyBorder="1" applyAlignment="1">
      <alignment horizontal="center"/>
    </xf>
    <xf numFmtId="0" fontId="9" fillId="4" borderId="8" xfId="2" applyFont="1" applyFill="1" applyBorder="1" applyAlignment="1">
      <alignment horizontal="center" vertical="center" wrapText="1"/>
    </xf>
    <xf numFmtId="0" fontId="0" fillId="4" borderId="8" xfId="0" applyFill="1" applyBorder="1" applyAlignment="1">
      <alignment horizontal="center"/>
    </xf>
    <xf numFmtId="0" fontId="8" fillId="0" borderId="0" xfId="2"/>
    <xf numFmtId="0" fontId="0" fillId="0" borderId="8" xfId="0" applyBorder="1" applyAlignment="1">
      <alignment horizontal="center"/>
    </xf>
    <xf numFmtId="0" fontId="0" fillId="0" borderId="8" xfId="0" applyBorder="1" applyAlignment="1">
      <alignment horizontal="center" vertical="center" wrapText="1"/>
    </xf>
    <xf numFmtId="0" fontId="9" fillId="0" borderId="8" xfId="2" applyFont="1" applyBorder="1" applyAlignment="1">
      <alignment horizontal="center" vertical="center" wrapText="1"/>
    </xf>
    <xf numFmtId="0" fontId="0" fillId="0" borderId="16" xfId="0" applyBorder="1" applyAlignment="1">
      <alignment horizontal="center"/>
    </xf>
    <xf numFmtId="2" fontId="0" fillId="0" borderId="8" xfId="0" applyNumberFormat="1" applyBorder="1" applyAlignment="1">
      <alignment horizontal="center"/>
    </xf>
    <xf numFmtId="0" fontId="0" fillId="0" borderId="8" xfId="0" applyBorder="1" applyAlignment="1">
      <alignment vertical="center" wrapText="1"/>
    </xf>
    <xf numFmtId="0" fontId="0" fillId="0" borderId="8" xfId="0" applyBorder="1" applyAlignment="1">
      <alignment horizontal="left" vertical="center" wrapText="1"/>
    </xf>
    <xf numFmtId="2" fontId="0" fillId="4" borderId="17" xfId="0" applyNumberFormat="1" applyFill="1" applyBorder="1" applyAlignment="1">
      <alignment horizontal="center"/>
    </xf>
    <xf numFmtId="0" fontId="7" fillId="7" borderId="8" xfId="0" applyFont="1" applyFill="1" applyBorder="1" applyAlignment="1">
      <alignment horizontal="center"/>
    </xf>
    <xf numFmtId="0" fontId="0" fillId="0" borderId="8" xfId="0" applyBorder="1" applyAlignment="1">
      <alignment horizontal="center"/>
    </xf>
    <xf numFmtId="9" fontId="0" fillId="0" borderId="8" xfId="1" applyFont="1" applyFill="1" applyBorder="1" applyAlignment="1">
      <alignment horizontal="center"/>
    </xf>
    <xf numFmtId="9" fontId="0" fillId="0" borderId="19" xfId="1" applyFont="1" applyFill="1" applyBorder="1" applyAlignment="1">
      <alignment horizontal="center"/>
    </xf>
    <xf numFmtId="2" fontId="7" fillId="0" borderId="0" xfId="0" applyNumberFormat="1" applyFont="1" applyAlignment="1">
      <alignment horizontal="center"/>
    </xf>
    <xf numFmtId="0" fontId="0" fillId="8" borderId="20" xfId="0" applyFill="1" applyBorder="1"/>
    <xf numFmtId="0" fontId="0" fillId="4" borderId="0" xfId="0" applyFill="1"/>
    <xf numFmtId="0" fontId="0" fillId="4" borderId="21" xfId="0" applyFill="1" applyBorder="1"/>
    <xf numFmtId="0" fontId="0" fillId="8" borderId="0" xfId="0" applyFill="1"/>
    <xf numFmtId="0" fontId="0" fillId="4" borderId="22" xfId="0" applyFill="1" applyBorder="1"/>
    <xf numFmtId="0" fontId="0" fillId="0" borderId="22" xfId="0" applyBorder="1"/>
    <xf numFmtId="0" fontId="0" fillId="9" borderId="0" xfId="0" applyFill="1"/>
    <xf numFmtId="0" fontId="0" fillId="9" borderId="22" xfId="0" applyFill="1" applyBorder="1"/>
    <xf numFmtId="0" fontId="7" fillId="0" borderId="0" xfId="0" applyFont="1"/>
    <xf numFmtId="0" fontId="0" fillId="10" borderId="0" xfId="0" applyFill="1"/>
    <xf numFmtId="0" fontId="0" fillId="10" borderId="22" xfId="0" applyFill="1" applyBorder="1"/>
    <xf numFmtId="0" fontId="0" fillId="0" borderId="23" xfId="0" applyBorder="1"/>
    <xf numFmtId="0" fontId="7" fillId="0" borderId="24" xfId="0" applyFont="1" applyBorder="1" applyAlignment="1">
      <alignment horizontal="center" vertical="center" wrapText="1"/>
    </xf>
    <xf numFmtId="0" fontId="7" fillId="0" borderId="25" xfId="0" applyFont="1" applyBorder="1" applyAlignment="1">
      <alignment horizontal="center" vertical="center"/>
    </xf>
    <xf numFmtId="0" fontId="7" fillId="0" borderId="26" xfId="0" applyFont="1" applyBorder="1" applyAlignment="1">
      <alignment horizontal="center" vertical="center"/>
    </xf>
    <xf numFmtId="0" fontId="0" fillId="0" borderId="21" xfId="0" applyBorder="1"/>
    <xf numFmtId="0" fontId="0" fillId="11" borderId="0" xfId="0" applyFill="1"/>
    <xf numFmtId="0" fontId="0" fillId="0" borderId="27" xfId="0" applyBorder="1"/>
    <xf numFmtId="0" fontId="0" fillId="10" borderId="8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2" borderId="28" xfId="0" applyFill="1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0" xfId="0" applyBorder="1"/>
    <xf numFmtId="0" fontId="0" fillId="0" borderId="29" xfId="0" applyBorder="1"/>
    <xf numFmtId="0" fontId="0" fillId="0" borderId="30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0" borderId="0" xfId="0" applyBorder="1"/>
    <xf numFmtId="0" fontId="0" fillId="0" borderId="0" xfId="0" applyBorder="1" applyAlignment="1">
      <alignment horizontal="center"/>
    </xf>
    <xf numFmtId="0" fontId="7" fillId="0" borderId="0" xfId="0" applyFont="1" applyBorder="1" applyAlignment="1">
      <alignment horizontal="center"/>
    </xf>
    <xf numFmtId="2" fontId="7" fillId="0" borderId="0" xfId="0" applyNumberFormat="1" applyFont="1" applyBorder="1"/>
    <xf numFmtId="0" fontId="0" fillId="0" borderId="0" xfId="0" applyAlignment="1">
      <alignment horizontal="center"/>
    </xf>
    <xf numFmtId="0" fontId="10" fillId="0" borderId="32" xfId="0" applyFont="1" applyBorder="1" applyAlignment="1">
      <alignment horizontal="center" vertical="center"/>
    </xf>
    <xf numFmtId="0" fontId="10" fillId="0" borderId="33" xfId="0" applyFont="1" applyBorder="1" applyAlignment="1">
      <alignment horizontal="center" vertical="center"/>
    </xf>
    <xf numFmtId="0" fontId="10" fillId="0" borderId="34" xfId="0" applyFont="1" applyBorder="1" applyAlignment="1">
      <alignment horizontal="center" vertical="center"/>
    </xf>
    <xf numFmtId="0" fontId="10" fillId="0" borderId="35" xfId="0" applyFont="1" applyBorder="1" applyAlignment="1">
      <alignment horizontal="center" vertical="center"/>
    </xf>
    <xf numFmtId="0" fontId="10" fillId="0" borderId="36" xfId="0" applyFont="1" applyBorder="1" applyAlignment="1">
      <alignment horizontal="center" vertical="center"/>
    </xf>
    <xf numFmtId="0" fontId="10" fillId="0" borderId="37" xfId="0" applyFont="1" applyBorder="1" applyAlignment="1">
      <alignment horizontal="center" vertic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40" xfId="0" applyBorder="1" applyAlignment="1">
      <alignment horizontal="center"/>
    </xf>
  </cellXfs>
  <cellStyles count="3">
    <cellStyle name="Hiperlink" xfId="2" builtinId="8"/>
    <cellStyle name="Normal" xfId="0" builtinId="0"/>
    <cellStyle name="Porcentagem" xfId="1" builtinId="5"/>
  </cellStyles>
  <dxfs count="17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0" formatCode="General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 textRotation="0" indent="0" justifyLastLine="0" shrinkToFit="0" readingOrder="0"/>
    </dxf>
    <dxf>
      <alignment horizontal="center" textRotation="0" indent="0" justifyLastLine="0" shrinkToFit="0" readingOrder="0"/>
    </dxf>
    <dxf>
      <alignment horizontal="center" textRotation="0" indent="0" justifyLastLine="0" shrinkToFit="0" readingOrder="0"/>
    </dxf>
    <dxf>
      <alignment horizontal="center" textRotation="0" indent="0" justifyLastLine="0" shrinkToFit="0" readingOrder="0"/>
    </dxf>
    <dxf>
      <alignment horizontal="center" textRotation="0" indent="0" justifyLastLine="0" shrinkToFit="0" readingOrder="0"/>
    </dxf>
    <dxf>
      <alignment horizontal="center" textRotation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0" indent="0" justifyLastLine="0" shrinkToFit="0" readingOrder="0"/>
    </dxf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Regressão de Semelhantes </a:t>
            </a:r>
            <a:br>
              <a:rPr lang="pt-BR"/>
            </a:br>
            <a:r>
              <a:rPr lang="pt-BR"/>
              <a:t>Características do Casco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>
        <c:manualLayout>
          <c:layoutTarget val="inner"/>
          <c:xMode val="edge"/>
          <c:yMode val="edge"/>
          <c:x val="0.11753631872966941"/>
          <c:y val="0.19238340799840298"/>
          <c:w val="0.84723562669126462"/>
          <c:h val="0.7221363408496076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'[1]REGRESSÃO DE SEMELH.'!$Q$18</c:f>
              <c:strCache>
                <c:ptCount val="1"/>
                <c:pt idx="0">
                  <c:v>L/B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Lbl>
              <c:idx val="9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448B-4339-9D69-546453D1E935}"/>
                </c:ext>
              </c:extLst>
            </c:dLbl>
            <c:dLbl>
              <c:idx val="10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48B-4339-9D69-546453D1E93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'[1]REGRESSÃO DE SEMELH.'!$R$17:$AB$17</c:f>
              <c:strCache>
                <c:ptCount val="11"/>
                <c:pt idx="0">
                  <c:v>TM3608</c:v>
                </c:pt>
                <c:pt idx="1">
                  <c:v>TM2402</c:v>
                </c:pt>
                <c:pt idx="2">
                  <c:v>YT-802</c:v>
                </c:pt>
                <c:pt idx="3">
                  <c:v>TITAN</c:v>
                </c:pt>
                <c:pt idx="4">
                  <c:v>Haroldo Ramos</c:v>
                </c:pt>
                <c:pt idx="5">
                  <c:v>Type 837 </c:v>
                </c:pt>
                <c:pt idx="6">
                  <c:v>3212</c:v>
                </c:pt>
                <c:pt idx="7">
                  <c:v>2811</c:v>
                </c:pt>
                <c:pt idx="8">
                  <c:v>2813</c:v>
                </c:pt>
                <c:pt idx="9">
                  <c:v>Média</c:v>
                </c:pt>
                <c:pt idx="10">
                  <c:v>VANIR</c:v>
                </c:pt>
              </c:strCache>
            </c:strRef>
          </c:cat>
          <c:val>
            <c:numRef>
              <c:f>'[1]REGRESSÃO DE SEMELH.'!$R$18:$AB$18</c:f>
              <c:numCache>
                <c:formatCode>General</c:formatCode>
                <c:ptCount val="11"/>
                <c:pt idx="0">
                  <c:v>2.6666666666666665</c:v>
                </c:pt>
                <c:pt idx="1">
                  <c:v>2.4166666666666665</c:v>
                </c:pt>
                <c:pt idx="2">
                  <c:v>2.3620689655172415</c:v>
                </c:pt>
                <c:pt idx="3">
                  <c:v>3.6806562380770695</c:v>
                </c:pt>
                <c:pt idx="4">
                  <c:v>4.3055555555555554</c:v>
                </c:pt>
                <c:pt idx="5">
                  <c:v>5.1896551724137936</c:v>
                </c:pt>
                <c:pt idx="6">
                  <c:v>2.5507020280811235</c:v>
                </c:pt>
                <c:pt idx="7">
                  <c:v>2.499562554680665</c:v>
                </c:pt>
                <c:pt idx="8">
                  <c:v>2.1337973704563034</c:v>
                </c:pt>
                <c:pt idx="9">
                  <c:v>3.0894812464572317</c:v>
                </c:pt>
                <c:pt idx="10">
                  <c:v>3.2205882352941173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48B-4339-9D69-546453D1E935}"/>
            </c:ext>
          </c:extLst>
        </c:ser>
        <c:ser>
          <c:idx val="1"/>
          <c:order val="1"/>
          <c:tx>
            <c:strRef>
              <c:f>'[1]REGRESSÃO DE SEMELH.'!$Q$19</c:f>
              <c:strCache>
                <c:ptCount val="1"/>
                <c:pt idx="0">
                  <c:v>L/C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Lbl>
              <c:idx val="9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448B-4339-9D69-546453D1E935}"/>
                </c:ext>
              </c:extLst>
            </c:dLbl>
            <c:dLbl>
              <c:idx val="10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448B-4339-9D69-546453D1E93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'[1]REGRESSÃO DE SEMELH.'!$R$17:$AB$17</c:f>
              <c:strCache>
                <c:ptCount val="11"/>
                <c:pt idx="0">
                  <c:v>TM3608</c:v>
                </c:pt>
                <c:pt idx="1">
                  <c:v>TM2402</c:v>
                </c:pt>
                <c:pt idx="2">
                  <c:v>YT-802</c:v>
                </c:pt>
                <c:pt idx="3">
                  <c:v>TITAN</c:v>
                </c:pt>
                <c:pt idx="4">
                  <c:v>Haroldo Ramos</c:v>
                </c:pt>
                <c:pt idx="5">
                  <c:v>Type 837 </c:v>
                </c:pt>
                <c:pt idx="6">
                  <c:v>3212</c:v>
                </c:pt>
                <c:pt idx="7">
                  <c:v>2811</c:v>
                </c:pt>
                <c:pt idx="8">
                  <c:v>2813</c:v>
                </c:pt>
                <c:pt idx="9">
                  <c:v>Média</c:v>
                </c:pt>
                <c:pt idx="10">
                  <c:v>VANIR</c:v>
                </c:pt>
              </c:strCache>
            </c:strRef>
          </c:cat>
          <c:val>
            <c:numRef>
              <c:f>'[1]REGRESSÃO DE SEMELH.'!$R$19:$AB$19</c:f>
              <c:numCache>
                <c:formatCode>General</c:formatCode>
                <c:ptCount val="11"/>
                <c:pt idx="0">
                  <c:v>9.2307692307692299</c:v>
                </c:pt>
                <c:pt idx="1">
                  <c:v>8.6999999999999993</c:v>
                </c:pt>
                <c:pt idx="2">
                  <c:v>6.3720930232558137</c:v>
                </c:pt>
                <c:pt idx="3">
                  <c:v>12.399742930591259</c:v>
                </c:pt>
                <c:pt idx="4">
                  <c:v>11.742424242424242</c:v>
                </c:pt>
                <c:pt idx="5">
                  <c:v>13.681818181818182</c:v>
                </c:pt>
                <c:pt idx="6">
                  <c:v>5.5423728813559325</c:v>
                </c:pt>
                <c:pt idx="7">
                  <c:v>6.1440860215053759</c:v>
                </c:pt>
                <c:pt idx="8">
                  <c:v>4.486178861788618</c:v>
                </c:pt>
                <c:pt idx="9">
                  <c:v>8.6999428192787391</c:v>
                </c:pt>
                <c:pt idx="10">
                  <c:v>9.125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48B-4339-9D69-546453D1E935}"/>
            </c:ext>
          </c:extLst>
        </c:ser>
        <c:ser>
          <c:idx val="2"/>
          <c:order val="2"/>
          <c:tx>
            <c:strRef>
              <c:f>'[1]REGRESSÃO DE SEMELH.'!$Q$20</c:f>
              <c:strCache>
                <c:ptCount val="1"/>
                <c:pt idx="0">
                  <c:v>P/D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Lbl>
              <c:idx val="9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448B-4339-9D69-546453D1E935}"/>
                </c:ext>
              </c:extLst>
            </c:dLbl>
            <c:dLbl>
              <c:idx val="10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448B-4339-9D69-546453D1E93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'[1]REGRESSÃO DE SEMELH.'!$R$17:$AB$17</c:f>
              <c:strCache>
                <c:ptCount val="11"/>
                <c:pt idx="0">
                  <c:v>TM3608</c:v>
                </c:pt>
                <c:pt idx="1">
                  <c:v>TM2402</c:v>
                </c:pt>
                <c:pt idx="2">
                  <c:v>YT-802</c:v>
                </c:pt>
                <c:pt idx="3">
                  <c:v>TITAN</c:v>
                </c:pt>
                <c:pt idx="4">
                  <c:v>Haroldo Ramos</c:v>
                </c:pt>
                <c:pt idx="5">
                  <c:v>Type 837 </c:v>
                </c:pt>
                <c:pt idx="6">
                  <c:v>3212</c:v>
                </c:pt>
                <c:pt idx="7">
                  <c:v>2811</c:v>
                </c:pt>
                <c:pt idx="8">
                  <c:v>2813</c:v>
                </c:pt>
                <c:pt idx="9">
                  <c:v>Média</c:v>
                </c:pt>
                <c:pt idx="10">
                  <c:v>VANIR</c:v>
                </c:pt>
              </c:strCache>
            </c:strRef>
          </c:cat>
          <c:val>
            <c:numRef>
              <c:f>'[1]REGRESSÃO DE SEMELH.'!$R$20:$AB$20</c:f>
              <c:numCache>
                <c:formatCode>General</c:formatCode>
                <c:ptCount val="11"/>
                <c:pt idx="0">
                  <c:v>2.125</c:v>
                </c:pt>
                <c:pt idx="1">
                  <c:v>1.1111111111111112</c:v>
                </c:pt>
                <c:pt idx="2">
                  <c:v>0.91304347826086962</c:v>
                </c:pt>
                <c:pt idx="3">
                  <c:v>0.16491874149387559</c:v>
                </c:pt>
                <c:pt idx="4">
                  <c:v>0.44886402872729791</c:v>
                </c:pt>
                <c:pt idx="5">
                  <c:v>0.51020408163265307</c:v>
                </c:pt>
                <c:pt idx="6">
                  <c:v>1.03</c:v>
                </c:pt>
                <c:pt idx="7">
                  <c:v>1.0909090909090908</c:v>
                </c:pt>
                <c:pt idx="8">
                  <c:v>1.1747159090909092</c:v>
                </c:pt>
                <c:pt idx="9">
                  <c:v>0.9520851601362007</c:v>
                </c:pt>
                <c:pt idx="10">
                  <c:v>0.71428571428571419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448B-4339-9D69-546453D1E9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226545327"/>
        <c:axId val="1226566927"/>
      </c:barChart>
      <c:catAx>
        <c:axId val="122654532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6566927"/>
        <c:crosses val="autoZero"/>
        <c:auto val="1"/>
        <c:lblAlgn val="ctr"/>
        <c:lblOffset val="100"/>
        <c:noMultiLvlLbl val="0"/>
      </c:catAx>
      <c:valAx>
        <c:axId val="1226566927"/>
        <c:scaling>
          <c:orientation val="minMax"/>
          <c:max val="13.5"/>
        </c:scaling>
        <c:delete val="0"/>
        <c:axPos val="b"/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65453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7.6383399242683545E-2"/>
          <c:y val="6.302704857828817E-2"/>
          <c:w val="0.20122113227466679"/>
          <c:h val="5.992050078299767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ln>
                <a:noFill/>
              </a:ln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'TESTE TEMPERATURA'!$B$1</c:f>
              <c:strCache>
                <c:ptCount val="1"/>
                <c:pt idx="0">
                  <c:v>TEMPERATURA °C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'TESTE TEMPERATURA'!$A$2:$A$9</c:f>
              <c:numCache>
                <c:formatCode>General</c:formatCode>
                <c:ptCount val="8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</c:numCache>
            </c:numRef>
          </c:cat>
          <c:val>
            <c:numRef>
              <c:f>'TESTE TEMPERATURA'!$B$2:$B$9</c:f>
              <c:numCache>
                <c:formatCode>General</c:formatCode>
                <c:ptCount val="8"/>
                <c:pt idx="0">
                  <c:v>27</c:v>
                </c:pt>
                <c:pt idx="1">
                  <c:v>28</c:v>
                </c:pt>
                <c:pt idx="2">
                  <c:v>28.5</c:v>
                </c:pt>
                <c:pt idx="3">
                  <c:v>29</c:v>
                </c:pt>
                <c:pt idx="4">
                  <c:v>29.75</c:v>
                </c:pt>
                <c:pt idx="5">
                  <c:v>30.25</c:v>
                </c:pt>
                <c:pt idx="6">
                  <c:v>30.75</c:v>
                </c:pt>
                <c:pt idx="7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9BB-49F6-881C-5E8BA9D5E2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51557232"/>
        <c:axId val="1951555792"/>
      </c:lineChart>
      <c:catAx>
        <c:axId val="19515572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ln>
                      <a:noFill/>
                    </a:ln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TEMPO (min)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ln>
                    <a:noFill/>
                  </a:ln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51555792"/>
        <c:crosses val="autoZero"/>
        <c:auto val="1"/>
        <c:lblAlgn val="ctr"/>
        <c:lblOffset val="100"/>
        <c:tickLblSkip val="1"/>
        <c:noMultiLvlLbl val="0"/>
      </c:catAx>
      <c:valAx>
        <c:axId val="1951555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515572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n>
            <a:noFill/>
          </a:ln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PREVISÃO</a:t>
            </a:r>
            <a:r>
              <a:rPr lang="pt-BR" baseline="0"/>
              <a:t> DA TEMPERATURA X TEMPO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'PREVISAO TEMPERATURA'!$B$1</c:f>
              <c:strCache>
                <c:ptCount val="1"/>
                <c:pt idx="0">
                  <c:v>TEMPERATURA °C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'PREVISAO TEMPERATURA'!$B$2:$B$32</c:f>
              <c:numCache>
                <c:formatCode>General</c:formatCode>
                <c:ptCount val="31"/>
                <c:pt idx="0">
                  <c:v>27</c:v>
                </c:pt>
                <c:pt idx="1">
                  <c:v>28</c:v>
                </c:pt>
                <c:pt idx="2">
                  <c:v>28.5</c:v>
                </c:pt>
                <c:pt idx="3">
                  <c:v>29</c:v>
                </c:pt>
                <c:pt idx="4">
                  <c:v>29.75</c:v>
                </c:pt>
                <c:pt idx="5">
                  <c:v>30.25</c:v>
                </c:pt>
                <c:pt idx="6">
                  <c:v>30.75</c:v>
                </c:pt>
                <c:pt idx="7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02-431D-8604-B4E4DDA35168}"/>
            </c:ext>
          </c:extLst>
        </c:ser>
        <c:ser>
          <c:idx val="1"/>
          <c:order val="1"/>
          <c:tx>
            <c:strRef>
              <c:f>'PREVISAO TEMPERATURA'!$C$1</c:f>
              <c:strCache>
                <c:ptCount val="1"/>
                <c:pt idx="0">
                  <c:v>Previsão(TEMPERATURA °C)</c:v>
                </c:pt>
              </c:strCache>
            </c:strRef>
          </c:tx>
          <c:spPr>
            <a:ln w="2540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'PREVISAO TEMPERATURA'!$A$2:$A$32</c:f>
              <c:numCache>
                <c:formatCode>General</c:formatCode>
                <c:ptCount val="3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</c:numCache>
            </c:numRef>
          </c:cat>
          <c:val>
            <c:numRef>
              <c:f>'PREVISAO TEMPERATURA'!$C$2:$C$32</c:f>
              <c:numCache>
                <c:formatCode>General</c:formatCode>
                <c:ptCount val="31"/>
                <c:pt idx="7">
                  <c:v>31</c:v>
                </c:pt>
                <c:pt idx="8">
                  <c:v>31.601133146892277</c:v>
                </c:pt>
                <c:pt idx="9">
                  <c:v>32.169642125120816</c:v>
                </c:pt>
                <c:pt idx="10">
                  <c:v>32.738151103349352</c:v>
                </c:pt>
                <c:pt idx="11">
                  <c:v>33.306660081577888</c:v>
                </c:pt>
                <c:pt idx="12">
                  <c:v>33.875169059806424</c:v>
                </c:pt>
                <c:pt idx="13">
                  <c:v>34.44367803803496</c:v>
                </c:pt>
                <c:pt idx="14">
                  <c:v>35.012187016263496</c:v>
                </c:pt>
                <c:pt idx="15">
                  <c:v>35.580695994492032</c:v>
                </c:pt>
                <c:pt idx="16">
                  <c:v>36.149204972720568</c:v>
                </c:pt>
                <c:pt idx="17">
                  <c:v>36.717713950949104</c:v>
                </c:pt>
                <c:pt idx="18">
                  <c:v>37.28622292917764</c:v>
                </c:pt>
                <c:pt idx="19">
                  <c:v>37.854731907406176</c:v>
                </c:pt>
                <c:pt idx="20">
                  <c:v>38.423240885634712</c:v>
                </c:pt>
                <c:pt idx="21">
                  <c:v>38.991749863863255</c:v>
                </c:pt>
                <c:pt idx="22">
                  <c:v>39.560258842091791</c:v>
                </c:pt>
                <c:pt idx="23">
                  <c:v>40.128767820320327</c:v>
                </c:pt>
                <c:pt idx="24">
                  <c:v>40.697276798548863</c:v>
                </c:pt>
                <c:pt idx="25">
                  <c:v>41.265785776777399</c:v>
                </c:pt>
                <c:pt idx="26">
                  <c:v>41.834294755005935</c:v>
                </c:pt>
                <c:pt idx="27">
                  <c:v>42.402803733234471</c:v>
                </c:pt>
                <c:pt idx="28">
                  <c:v>42.971312711463007</c:v>
                </c:pt>
                <c:pt idx="29">
                  <c:v>43.539821689691543</c:v>
                </c:pt>
                <c:pt idx="30">
                  <c:v>44.108330667920079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F02-431D-8604-B4E4DDA35168}"/>
            </c:ext>
          </c:extLst>
        </c:ser>
        <c:ser>
          <c:idx val="2"/>
          <c:order val="2"/>
          <c:tx>
            <c:strRef>
              <c:f>'PREVISAO TEMPERATURA'!$D$1</c:f>
              <c:strCache>
                <c:ptCount val="1"/>
                <c:pt idx="0">
                  <c:v>Limite de Confiança Inferior(TEMPERATURA °C)</c:v>
                </c:pt>
              </c:strCache>
            </c:strRef>
          </c:tx>
          <c:spPr>
            <a:ln w="12700" cap="rnd">
              <a:solidFill>
                <a:srgbClr val="E97132"/>
              </a:solidFill>
              <a:prstDash val="solid"/>
              <a:round/>
            </a:ln>
            <a:effectLst/>
          </c:spPr>
          <c:marker>
            <c:symbol val="none"/>
          </c:marker>
          <c:cat>
            <c:numRef>
              <c:f>'PREVISAO TEMPERATURA'!$A$2:$A$32</c:f>
              <c:numCache>
                <c:formatCode>General</c:formatCode>
                <c:ptCount val="3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</c:numCache>
            </c:numRef>
          </c:cat>
          <c:val>
            <c:numRef>
              <c:f>'PREVISAO TEMPERATURA'!$D$2:$D$32</c:f>
              <c:numCache>
                <c:formatCode>General</c:formatCode>
                <c:ptCount val="31"/>
                <c:pt idx="7" formatCode="0.00">
                  <c:v>31</c:v>
                </c:pt>
                <c:pt idx="8" formatCode="0.00">
                  <c:v>31.198937291372534</c:v>
                </c:pt>
                <c:pt idx="9" formatCode="0.00">
                  <c:v>31.628273804391114</c:v>
                </c:pt>
                <c:pt idx="10" formatCode="0.00">
                  <c:v>32.086469074152738</c:v>
                </c:pt>
                <c:pt idx="11" formatCode="0.00">
                  <c:v>32.560609644151157</c:v>
                </c:pt>
                <c:pt idx="12" formatCode="0.00">
                  <c:v>33.045238131214703</c:v>
                </c:pt>
                <c:pt idx="13" formatCode="0.00">
                  <c:v>33.537437416651031</c:v>
                </c:pt>
                <c:pt idx="14" formatCode="0.00">
                  <c:v>34.035431298825785</c:v>
                </c:pt>
                <c:pt idx="15" formatCode="0.00">
                  <c:v>34.538043284881141</c:v>
                </c:pt>
                <c:pt idx="16" formatCode="0.00">
                  <c:v>35.044446532470239</c:v>
                </c:pt>
                <c:pt idx="17" formatCode="0.00">
                  <c:v>35.554033724079829</c:v>
                </c:pt>
                <c:pt idx="18" formatCode="0.00">
                  <c:v>36.06634327376549</c:v>
                </c:pt>
                <c:pt idx="19" formatCode="0.00">
                  <c:v>36.581014652803255</c:v>
                </c:pt>
                <c:pt idx="20" formatCode="0.00">
                  <c:v>37.097759913729142</c:v>
                </c:pt>
                <c:pt idx="21" formatCode="0.00">
                  <c:v>37.616344765776482</c:v>
                </c:pt>
                <c:pt idx="22" formatCode="0.00">
                  <c:v>38.136575556008033</c:v>
                </c:pt>
                <c:pt idx="23" formatCode="0.00">
                  <c:v>38.658290048947961</c:v>
                </c:pt>
                <c:pt idx="24" formatCode="0.00">
                  <c:v>39.181350732263276</c:v>
                </c:pt>
                <c:pt idx="25" formatCode="0.00">
                  <c:v>39.705639851029169</c:v>
                </c:pt>
                <c:pt idx="26" formatCode="0.00">
                  <c:v>40.231055654566646</c:v>
                </c:pt>
                <c:pt idx="27" formatCode="0.00">
                  <c:v>40.757509512551479</c:v>
                </c:pt>
                <c:pt idx="28" formatCode="0.00">
                  <c:v>41.284923666355617</c:v>
                </c:pt>
                <c:pt idx="29" formatCode="0.00">
                  <c:v>41.813229452585027</c:v>
                </c:pt>
                <c:pt idx="30" formatCode="0.00">
                  <c:v>42.34236588303034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F02-431D-8604-B4E4DDA35168}"/>
            </c:ext>
          </c:extLst>
        </c:ser>
        <c:ser>
          <c:idx val="3"/>
          <c:order val="3"/>
          <c:tx>
            <c:strRef>
              <c:f>'PREVISAO TEMPERATURA'!$E$1</c:f>
              <c:strCache>
                <c:ptCount val="1"/>
                <c:pt idx="0">
                  <c:v>Limite de Confiança Superior(TEMPERATURA °C)</c:v>
                </c:pt>
              </c:strCache>
            </c:strRef>
          </c:tx>
          <c:spPr>
            <a:ln w="12700" cap="rnd">
              <a:solidFill>
                <a:srgbClr val="E97132"/>
              </a:solidFill>
              <a:prstDash val="solid"/>
              <a:round/>
            </a:ln>
            <a:effectLst/>
          </c:spPr>
          <c:marker>
            <c:symbol val="none"/>
          </c:marker>
          <c:cat>
            <c:numRef>
              <c:f>'PREVISAO TEMPERATURA'!$A$2:$A$32</c:f>
              <c:numCache>
                <c:formatCode>General</c:formatCode>
                <c:ptCount val="3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</c:numCache>
            </c:numRef>
          </c:cat>
          <c:val>
            <c:numRef>
              <c:f>'PREVISAO TEMPERATURA'!$E$2:$E$32</c:f>
              <c:numCache>
                <c:formatCode>General</c:formatCode>
                <c:ptCount val="31"/>
                <c:pt idx="7" formatCode="0.00">
                  <c:v>31</c:v>
                </c:pt>
                <c:pt idx="8" formatCode="0.00">
                  <c:v>32.003329002412023</c:v>
                </c:pt>
                <c:pt idx="9" formatCode="0.00">
                  <c:v>32.711010445850519</c:v>
                </c:pt>
                <c:pt idx="10" formatCode="0.00">
                  <c:v>33.389833132545967</c:v>
                </c:pt>
                <c:pt idx="11" formatCode="0.00">
                  <c:v>34.05271051900462</c:v>
                </c:pt>
                <c:pt idx="12" formatCode="0.00">
                  <c:v>34.705099988398146</c:v>
                </c:pt>
                <c:pt idx="13" formatCode="0.00">
                  <c:v>35.34991865941889</c:v>
                </c:pt>
                <c:pt idx="14" formatCode="0.00">
                  <c:v>35.988942733701208</c:v>
                </c:pt>
                <c:pt idx="15" formatCode="0.00">
                  <c:v>36.623348704102924</c:v>
                </c:pt>
                <c:pt idx="16" formatCode="0.00">
                  <c:v>37.253963412970897</c:v>
                </c:pt>
                <c:pt idx="17" formatCode="0.00">
                  <c:v>37.881394177818379</c:v>
                </c:pt>
                <c:pt idx="18" formatCode="0.00">
                  <c:v>38.50610258458979</c:v>
                </c:pt>
                <c:pt idx="19" formatCode="0.00">
                  <c:v>39.128449162009098</c:v>
                </c:pt>
                <c:pt idx="20" formatCode="0.00">
                  <c:v>39.748721857540282</c:v>
                </c:pt>
                <c:pt idx="21" formatCode="0.00">
                  <c:v>40.367154961950028</c:v>
                </c:pt>
                <c:pt idx="22" formatCode="0.00">
                  <c:v>40.983942128175549</c:v>
                </c:pt>
                <c:pt idx="23" formatCode="0.00">
                  <c:v>41.599245591692693</c:v>
                </c:pt>
                <c:pt idx="24" formatCode="0.00">
                  <c:v>42.21320286483445</c:v>
                </c:pt>
                <c:pt idx="25" formatCode="0.00">
                  <c:v>42.825931702525629</c:v>
                </c:pt>
                <c:pt idx="26" formatCode="0.00">
                  <c:v>43.437533855445224</c:v>
                </c:pt>
                <c:pt idx="27" formatCode="0.00">
                  <c:v>44.048097953917463</c:v>
                </c:pt>
                <c:pt idx="28" formatCode="0.00">
                  <c:v>44.657701756570397</c:v>
                </c:pt>
                <c:pt idx="29" formatCode="0.00">
                  <c:v>45.266413926798059</c:v>
                </c:pt>
                <c:pt idx="30" formatCode="0.00">
                  <c:v>45.874295452809818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F02-431D-8604-B4E4DDA351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51537072"/>
        <c:axId val="1951535152"/>
      </c:lineChart>
      <c:catAx>
        <c:axId val="1951537072"/>
        <c:scaling>
          <c:orientation val="minMax"/>
        </c:scaling>
        <c:delete val="0"/>
        <c:axPos val="b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51535152"/>
        <c:crosses val="autoZero"/>
        <c:auto val="1"/>
        <c:lblAlgn val="ctr"/>
        <c:lblOffset val="100"/>
        <c:noMultiLvlLbl val="0"/>
      </c:catAx>
      <c:valAx>
        <c:axId val="1951535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51537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CURVA DE AREA (M²)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>
        <c:manualLayout>
          <c:layoutTarget val="inner"/>
          <c:xMode val="edge"/>
          <c:yMode val="edge"/>
          <c:x val="0.10179628078405092"/>
          <c:y val="0.13205160587847931"/>
          <c:w val="0.89117518288937292"/>
          <c:h val="0.46704547907509519"/>
        </c:manualLayout>
      </c:layout>
      <c:lineChart>
        <c:grouping val="standard"/>
        <c:varyColors val="0"/>
        <c:ser>
          <c:idx val="0"/>
          <c:order val="0"/>
          <c:tx>
            <c:strRef>
              <c:f>'CURVA DE AREA'!$B$2</c:f>
              <c:strCache>
                <c:ptCount val="1"/>
                <c:pt idx="0">
                  <c:v>AREA (M²)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'CURVA DE AREA'!$C$2:$C$42</c:f>
              <c:strCache>
                <c:ptCount val="41"/>
                <c:pt idx="0">
                  <c:v>POSIÇÃO LONGITUDINAL (M)</c:v>
                </c:pt>
                <c:pt idx="1">
                  <c:v>-0,061</c:v>
                </c:pt>
                <c:pt idx="2">
                  <c:v>0</c:v>
                </c:pt>
                <c:pt idx="3">
                  <c:v>0,055</c:v>
                </c:pt>
                <c:pt idx="4">
                  <c:v>0,093</c:v>
                </c:pt>
                <c:pt idx="5">
                  <c:v>0,12</c:v>
                </c:pt>
                <c:pt idx="6">
                  <c:v>0,161</c:v>
                </c:pt>
                <c:pt idx="7">
                  <c:v>0,2</c:v>
                </c:pt>
                <c:pt idx="8">
                  <c:v>0,225</c:v>
                </c:pt>
                <c:pt idx="9">
                  <c:v>0,25</c:v>
                </c:pt>
                <c:pt idx="10">
                  <c:v>0,275</c:v>
                </c:pt>
                <c:pt idx="11">
                  <c:v>0,301</c:v>
                </c:pt>
                <c:pt idx="12">
                  <c:v>0,325</c:v>
                </c:pt>
                <c:pt idx="13">
                  <c:v>0,375</c:v>
                </c:pt>
                <c:pt idx="14">
                  <c:v>0,399</c:v>
                </c:pt>
                <c:pt idx="15">
                  <c:v>0,425</c:v>
                </c:pt>
                <c:pt idx="16">
                  <c:v>0,45</c:v>
                </c:pt>
                <c:pt idx="17">
                  <c:v>0,475</c:v>
                </c:pt>
                <c:pt idx="18">
                  <c:v>0,49</c:v>
                </c:pt>
                <c:pt idx="19">
                  <c:v>0,501</c:v>
                </c:pt>
                <c:pt idx="20">
                  <c:v>0,525</c:v>
                </c:pt>
                <c:pt idx="21">
                  <c:v>0,55</c:v>
                </c:pt>
                <c:pt idx="22">
                  <c:v>0,575</c:v>
                </c:pt>
                <c:pt idx="23">
                  <c:v>0,6</c:v>
                </c:pt>
                <c:pt idx="24">
                  <c:v>0,626</c:v>
                </c:pt>
                <c:pt idx="25">
                  <c:v>0,65</c:v>
                </c:pt>
                <c:pt idx="26">
                  <c:v>0,675</c:v>
                </c:pt>
                <c:pt idx="27">
                  <c:v>0,7</c:v>
                </c:pt>
                <c:pt idx="28">
                  <c:v>0,725</c:v>
                </c:pt>
                <c:pt idx="29">
                  <c:v>0,75</c:v>
                </c:pt>
                <c:pt idx="30">
                  <c:v>0,775</c:v>
                </c:pt>
                <c:pt idx="31">
                  <c:v>0,8</c:v>
                </c:pt>
                <c:pt idx="32">
                  <c:v>0,825</c:v>
                </c:pt>
                <c:pt idx="33">
                  <c:v>0,85</c:v>
                </c:pt>
                <c:pt idx="34">
                  <c:v>0,875</c:v>
                </c:pt>
                <c:pt idx="35">
                  <c:v>0,9</c:v>
                </c:pt>
                <c:pt idx="36">
                  <c:v>0,925</c:v>
                </c:pt>
                <c:pt idx="37">
                  <c:v>0,95</c:v>
                </c:pt>
                <c:pt idx="38">
                  <c:v>0,975</c:v>
                </c:pt>
                <c:pt idx="39">
                  <c:v>1</c:v>
                </c:pt>
                <c:pt idx="40">
                  <c:v>1,04</c:v>
                </c:pt>
              </c:strCache>
            </c:strRef>
          </c:cat>
          <c:val>
            <c:numRef>
              <c:f>'CURVA DE AREA'!$B$3:$B$42</c:f>
              <c:numCache>
                <c:formatCode>General</c:formatCode>
                <c:ptCount val="40"/>
                <c:pt idx="0">
                  <c:v>3.0000000000000001E-3</c:v>
                </c:pt>
                <c:pt idx="1">
                  <c:v>6.0000000000000001E-3</c:v>
                </c:pt>
                <c:pt idx="2">
                  <c:v>8.9999999999999993E-3</c:v>
                </c:pt>
                <c:pt idx="3">
                  <c:v>1.0999999999999999E-2</c:v>
                </c:pt>
                <c:pt idx="4">
                  <c:v>1.2E-2</c:v>
                </c:pt>
                <c:pt idx="5">
                  <c:v>1.4999999999999999E-2</c:v>
                </c:pt>
                <c:pt idx="6">
                  <c:v>1.7999999999999999E-2</c:v>
                </c:pt>
                <c:pt idx="7">
                  <c:v>0.02</c:v>
                </c:pt>
                <c:pt idx="8">
                  <c:v>2.1999999999999999E-2</c:v>
                </c:pt>
                <c:pt idx="9">
                  <c:v>2.4E-2</c:v>
                </c:pt>
                <c:pt idx="10">
                  <c:v>2.5999999999999999E-2</c:v>
                </c:pt>
                <c:pt idx="11">
                  <c:v>2.8000000000000001E-2</c:v>
                </c:pt>
                <c:pt idx="12">
                  <c:v>3.2000000000000001E-2</c:v>
                </c:pt>
                <c:pt idx="13">
                  <c:v>3.3000000000000002E-2</c:v>
                </c:pt>
                <c:pt idx="14">
                  <c:v>3.4000000000000002E-2</c:v>
                </c:pt>
                <c:pt idx="15">
                  <c:v>3.5000000000000003E-2</c:v>
                </c:pt>
                <c:pt idx="16">
                  <c:v>3.5999999999999997E-2</c:v>
                </c:pt>
                <c:pt idx="17">
                  <c:v>3.6999999999999998E-2</c:v>
                </c:pt>
                <c:pt idx="18">
                  <c:v>3.6999999999999998E-2</c:v>
                </c:pt>
                <c:pt idx="19">
                  <c:v>3.6999999999999998E-2</c:v>
                </c:pt>
                <c:pt idx="20">
                  <c:v>3.6999999999999998E-2</c:v>
                </c:pt>
                <c:pt idx="21">
                  <c:v>3.6999999999999998E-2</c:v>
                </c:pt>
                <c:pt idx="22">
                  <c:v>3.5999999999999997E-2</c:v>
                </c:pt>
                <c:pt idx="23">
                  <c:v>3.5999999999999997E-2</c:v>
                </c:pt>
                <c:pt idx="24">
                  <c:v>3.5000000000000003E-2</c:v>
                </c:pt>
                <c:pt idx="25">
                  <c:v>3.4000000000000002E-2</c:v>
                </c:pt>
                <c:pt idx="26">
                  <c:v>3.3000000000000002E-2</c:v>
                </c:pt>
                <c:pt idx="27">
                  <c:v>3.1E-2</c:v>
                </c:pt>
                <c:pt idx="28">
                  <c:v>0.03</c:v>
                </c:pt>
                <c:pt idx="29">
                  <c:v>2.8000000000000001E-2</c:v>
                </c:pt>
                <c:pt idx="30">
                  <c:v>2.5999999999999999E-2</c:v>
                </c:pt>
                <c:pt idx="31">
                  <c:v>2.3E-2</c:v>
                </c:pt>
                <c:pt idx="32">
                  <c:v>2.1000000000000001E-2</c:v>
                </c:pt>
                <c:pt idx="33">
                  <c:v>1.7999999999999999E-2</c:v>
                </c:pt>
                <c:pt idx="34">
                  <c:v>1.4999999999999999E-2</c:v>
                </c:pt>
                <c:pt idx="35">
                  <c:v>1.2E-2</c:v>
                </c:pt>
                <c:pt idx="36">
                  <c:v>8.9999999999999993E-3</c:v>
                </c:pt>
                <c:pt idx="37">
                  <c:v>6.0000000000000001E-3</c:v>
                </c:pt>
                <c:pt idx="38">
                  <c:v>2E-3</c:v>
                </c:pt>
                <c:pt idx="3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9E7-4361-9071-434EAEE483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7580271"/>
        <c:axId val="817580751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'CURVA DE AREA'!$C$2</c15:sqref>
                        </c15:formulaRef>
                      </c:ext>
                    </c:extLst>
                    <c:strCache>
                      <c:ptCount val="1"/>
                      <c:pt idx="0">
                        <c:v>POSIÇÃO LONGITUDINAL (M)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'CURVA DE AREA'!$C$2:$C$42</c15:sqref>
                        </c15:formulaRef>
                      </c:ext>
                    </c:extLst>
                    <c:strCache>
                      <c:ptCount val="41"/>
                      <c:pt idx="0">
                        <c:v>POSIÇÃO LONGITUDINAL (M)</c:v>
                      </c:pt>
                      <c:pt idx="1">
                        <c:v>-0,061</c:v>
                      </c:pt>
                      <c:pt idx="2">
                        <c:v>0</c:v>
                      </c:pt>
                      <c:pt idx="3">
                        <c:v>0,055</c:v>
                      </c:pt>
                      <c:pt idx="4">
                        <c:v>0,093</c:v>
                      </c:pt>
                      <c:pt idx="5">
                        <c:v>0,12</c:v>
                      </c:pt>
                      <c:pt idx="6">
                        <c:v>0,161</c:v>
                      </c:pt>
                      <c:pt idx="7">
                        <c:v>0,2</c:v>
                      </c:pt>
                      <c:pt idx="8">
                        <c:v>0,225</c:v>
                      </c:pt>
                      <c:pt idx="9">
                        <c:v>0,25</c:v>
                      </c:pt>
                      <c:pt idx="10">
                        <c:v>0,275</c:v>
                      </c:pt>
                      <c:pt idx="11">
                        <c:v>0,301</c:v>
                      </c:pt>
                      <c:pt idx="12">
                        <c:v>0,325</c:v>
                      </c:pt>
                      <c:pt idx="13">
                        <c:v>0,375</c:v>
                      </c:pt>
                      <c:pt idx="14">
                        <c:v>0,399</c:v>
                      </c:pt>
                      <c:pt idx="15">
                        <c:v>0,425</c:v>
                      </c:pt>
                      <c:pt idx="16">
                        <c:v>0,45</c:v>
                      </c:pt>
                      <c:pt idx="17">
                        <c:v>0,475</c:v>
                      </c:pt>
                      <c:pt idx="18">
                        <c:v>0,49</c:v>
                      </c:pt>
                      <c:pt idx="19">
                        <c:v>0,501</c:v>
                      </c:pt>
                      <c:pt idx="20">
                        <c:v>0,525</c:v>
                      </c:pt>
                      <c:pt idx="21">
                        <c:v>0,55</c:v>
                      </c:pt>
                      <c:pt idx="22">
                        <c:v>0,575</c:v>
                      </c:pt>
                      <c:pt idx="23">
                        <c:v>0,6</c:v>
                      </c:pt>
                      <c:pt idx="24">
                        <c:v>0,626</c:v>
                      </c:pt>
                      <c:pt idx="25">
                        <c:v>0,65</c:v>
                      </c:pt>
                      <c:pt idx="26">
                        <c:v>0,675</c:v>
                      </c:pt>
                      <c:pt idx="27">
                        <c:v>0,7</c:v>
                      </c:pt>
                      <c:pt idx="28">
                        <c:v>0,725</c:v>
                      </c:pt>
                      <c:pt idx="29">
                        <c:v>0,75</c:v>
                      </c:pt>
                      <c:pt idx="30">
                        <c:v>0,775</c:v>
                      </c:pt>
                      <c:pt idx="31">
                        <c:v>0,8</c:v>
                      </c:pt>
                      <c:pt idx="32">
                        <c:v>0,825</c:v>
                      </c:pt>
                      <c:pt idx="33">
                        <c:v>0,85</c:v>
                      </c:pt>
                      <c:pt idx="34">
                        <c:v>0,875</c:v>
                      </c:pt>
                      <c:pt idx="35">
                        <c:v>0,9</c:v>
                      </c:pt>
                      <c:pt idx="36">
                        <c:v>0,925</c:v>
                      </c:pt>
                      <c:pt idx="37">
                        <c:v>0,95</c:v>
                      </c:pt>
                      <c:pt idx="38">
                        <c:v>0,975</c:v>
                      </c:pt>
                      <c:pt idx="39">
                        <c:v>1</c:v>
                      </c:pt>
                      <c:pt idx="40">
                        <c:v>1,04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'CURVA DE AREA'!$C$3:$C$42</c15:sqref>
                        </c15:formulaRef>
                      </c:ext>
                    </c:extLst>
                    <c:numCache>
                      <c:formatCode>General</c:formatCode>
                      <c:ptCount val="40"/>
                      <c:pt idx="0">
                        <c:v>-6.0999999999999999E-2</c:v>
                      </c:pt>
                      <c:pt idx="1">
                        <c:v>0</c:v>
                      </c:pt>
                      <c:pt idx="2">
                        <c:v>5.5E-2</c:v>
                      </c:pt>
                      <c:pt idx="3">
                        <c:v>9.2999999999999999E-2</c:v>
                      </c:pt>
                      <c:pt idx="4">
                        <c:v>0.12</c:v>
                      </c:pt>
                      <c:pt idx="5">
                        <c:v>0.161</c:v>
                      </c:pt>
                      <c:pt idx="6">
                        <c:v>0.2</c:v>
                      </c:pt>
                      <c:pt idx="7">
                        <c:v>0.22500000000000001</c:v>
                      </c:pt>
                      <c:pt idx="8">
                        <c:v>0.25</c:v>
                      </c:pt>
                      <c:pt idx="9">
                        <c:v>0.27500000000000002</c:v>
                      </c:pt>
                      <c:pt idx="10">
                        <c:v>0.30099999999999999</c:v>
                      </c:pt>
                      <c:pt idx="11">
                        <c:v>0.32500000000000001</c:v>
                      </c:pt>
                      <c:pt idx="12">
                        <c:v>0.375</c:v>
                      </c:pt>
                      <c:pt idx="13">
                        <c:v>0.39900000000000002</c:v>
                      </c:pt>
                      <c:pt idx="14">
                        <c:v>0.42499999999999999</c:v>
                      </c:pt>
                      <c:pt idx="15">
                        <c:v>0.45</c:v>
                      </c:pt>
                      <c:pt idx="16">
                        <c:v>0.47499999999999998</c:v>
                      </c:pt>
                      <c:pt idx="17">
                        <c:v>0.49</c:v>
                      </c:pt>
                      <c:pt idx="18">
                        <c:v>0.501</c:v>
                      </c:pt>
                      <c:pt idx="19">
                        <c:v>0.52500000000000002</c:v>
                      </c:pt>
                      <c:pt idx="20">
                        <c:v>0.55000000000000004</c:v>
                      </c:pt>
                      <c:pt idx="21">
                        <c:v>0.57499999999999996</c:v>
                      </c:pt>
                      <c:pt idx="22">
                        <c:v>0.6</c:v>
                      </c:pt>
                      <c:pt idx="23">
                        <c:v>0.626</c:v>
                      </c:pt>
                      <c:pt idx="24">
                        <c:v>0.65</c:v>
                      </c:pt>
                      <c:pt idx="25">
                        <c:v>0.67500000000000004</c:v>
                      </c:pt>
                      <c:pt idx="26">
                        <c:v>0.7</c:v>
                      </c:pt>
                      <c:pt idx="27">
                        <c:v>0.72499999999999998</c:v>
                      </c:pt>
                      <c:pt idx="28">
                        <c:v>0.75</c:v>
                      </c:pt>
                      <c:pt idx="29">
                        <c:v>0.77500000000000002</c:v>
                      </c:pt>
                      <c:pt idx="30">
                        <c:v>0.8</c:v>
                      </c:pt>
                      <c:pt idx="31">
                        <c:v>0.82499999999999996</c:v>
                      </c:pt>
                      <c:pt idx="32">
                        <c:v>0.85</c:v>
                      </c:pt>
                      <c:pt idx="33">
                        <c:v>0.875</c:v>
                      </c:pt>
                      <c:pt idx="34">
                        <c:v>0.9</c:v>
                      </c:pt>
                      <c:pt idx="35">
                        <c:v>0.92500000000000004</c:v>
                      </c:pt>
                      <c:pt idx="36">
                        <c:v>0.95</c:v>
                      </c:pt>
                      <c:pt idx="37">
                        <c:v>0.97499999999999998</c:v>
                      </c:pt>
                      <c:pt idx="38">
                        <c:v>1</c:v>
                      </c:pt>
                      <c:pt idx="39">
                        <c:v>1.04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09E7-4361-9071-434EAEE4833B}"/>
                  </c:ext>
                </c:extLst>
              </c15:ser>
            </c15:filteredLineSeries>
          </c:ext>
        </c:extLst>
      </c:lineChart>
      <c:catAx>
        <c:axId val="8175802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17580751"/>
        <c:crosses val="autoZero"/>
        <c:auto val="1"/>
        <c:lblAlgn val="ctr"/>
        <c:lblOffset val="100"/>
        <c:noMultiLvlLbl val="0"/>
      </c:catAx>
      <c:valAx>
        <c:axId val="8175807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175802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Resistência</a:t>
            </a:r>
            <a:r>
              <a:rPr lang="pt-BR" baseline="0"/>
              <a:t> e Petência X Velocidade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>
        <c:manualLayout>
          <c:layoutTarget val="inner"/>
          <c:xMode val="edge"/>
          <c:yMode val="edge"/>
          <c:x val="0.15393474902881613"/>
          <c:y val="0.15598287060431718"/>
          <c:w val="0.6921305019423678"/>
          <c:h val="0.61187884913031765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HOLTROP!$E$2</c:f>
              <c:strCache>
                <c:ptCount val="1"/>
                <c:pt idx="0">
                  <c:v>HOLTROP RESIST. (N)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HOLTROP!$B$3:$B$43</c:f>
              <c:numCache>
                <c:formatCode>General</c:formatCode>
                <c:ptCount val="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</c:numCache>
            </c:numRef>
          </c:cat>
          <c:val>
            <c:numRef>
              <c:f>HOLTROP!$E$3:$E$43</c:f>
              <c:numCache>
                <c:formatCode>General</c:formatCode>
                <c:ptCount val="41"/>
                <c:pt idx="0">
                  <c:v>0</c:v>
                </c:pt>
                <c:pt idx="1">
                  <c:v>0.24</c:v>
                </c:pt>
                <c:pt idx="2">
                  <c:v>0.79</c:v>
                </c:pt>
                <c:pt idx="3">
                  <c:v>1.59</c:v>
                </c:pt>
                <c:pt idx="4">
                  <c:v>2.61</c:v>
                </c:pt>
                <c:pt idx="5">
                  <c:v>3.86</c:v>
                </c:pt>
                <c:pt idx="6">
                  <c:v>5.32</c:v>
                </c:pt>
                <c:pt idx="7">
                  <c:v>6.98</c:v>
                </c:pt>
                <c:pt idx="8">
                  <c:v>8.83</c:v>
                </c:pt>
                <c:pt idx="9">
                  <c:v>10.87</c:v>
                </c:pt>
                <c:pt idx="10">
                  <c:v>13.1</c:v>
                </c:pt>
                <c:pt idx="11">
                  <c:v>15.51</c:v>
                </c:pt>
                <c:pt idx="12">
                  <c:v>18.100000000000001</c:v>
                </c:pt>
                <c:pt idx="13">
                  <c:v>20.85</c:v>
                </c:pt>
                <c:pt idx="14">
                  <c:v>23.77</c:v>
                </c:pt>
                <c:pt idx="15">
                  <c:v>26.83</c:v>
                </c:pt>
                <c:pt idx="16">
                  <c:v>30.04</c:v>
                </c:pt>
                <c:pt idx="17">
                  <c:v>33.369999999999997</c:v>
                </c:pt>
                <c:pt idx="18">
                  <c:v>36.82</c:v>
                </c:pt>
                <c:pt idx="19">
                  <c:v>40.36</c:v>
                </c:pt>
                <c:pt idx="20">
                  <c:v>43.99</c:v>
                </c:pt>
                <c:pt idx="21">
                  <c:v>47.68</c:v>
                </c:pt>
                <c:pt idx="22">
                  <c:v>51.42</c:v>
                </c:pt>
                <c:pt idx="23">
                  <c:v>55.19</c:v>
                </c:pt>
                <c:pt idx="24">
                  <c:v>58.99</c:v>
                </c:pt>
                <c:pt idx="25">
                  <c:v>63.65</c:v>
                </c:pt>
                <c:pt idx="26">
                  <c:v>68.89</c:v>
                </c:pt>
                <c:pt idx="27">
                  <c:v>74.28</c:v>
                </c:pt>
                <c:pt idx="28">
                  <c:v>79.81</c:v>
                </c:pt>
                <c:pt idx="29">
                  <c:v>85.5</c:v>
                </c:pt>
                <c:pt idx="30">
                  <c:v>91.32</c:v>
                </c:pt>
                <c:pt idx="31">
                  <c:v>97.3</c:v>
                </c:pt>
                <c:pt idx="32">
                  <c:v>103.41</c:v>
                </c:pt>
                <c:pt idx="33">
                  <c:v>109.67</c:v>
                </c:pt>
                <c:pt idx="34">
                  <c:v>115.86</c:v>
                </c:pt>
                <c:pt idx="35">
                  <c:v>122.01</c:v>
                </c:pt>
                <c:pt idx="36">
                  <c:v>128.30000000000001</c:v>
                </c:pt>
                <c:pt idx="37">
                  <c:v>134.72</c:v>
                </c:pt>
                <c:pt idx="38">
                  <c:v>141.29</c:v>
                </c:pt>
                <c:pt idx="39">
                  <c:v>147.97999999999999</c:v>
                </c:pt>
                <c:pt idx="40">
                  <c:v>154.81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5E9-493F-9CED-C6F29608B2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384204720"/>
        <c:axId val="1384204240"/>
      </c:barChart>
      <c:lineChart>
        <c:grouping val="stacked"/>
        <c:varyColors val="0"/>
        <c:ser>
          <c:idx val="0"/>
          <c:order val="0"/>
          <c:tx>
            <c:strRef>
              <c:f>HOLTROP!$F$2</c:f>
              <c:strCache>
                <c:ptCount val="1"/>
                <c:pt idx="0">
                  <c:v>HOLTROP POWER (W)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HOLTROP!$B$3:$B$43</c:f>
              <c:numCache>
                <c:formatCode>General</c:formatCode>
                <c:ptCount val="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</c:numCache>
            </c:numRef>
          </c:cat>
          <c:val>
            <c:numRef>
              <c:f>HOLTROP!$F$3:$F$43</c:f>
              <c:numCache>
                <c:formatCode>General</c:formatCode>
                <c:ptCount val="41"/>
                <c:pt idx="0">
                  <c:v>0</c:v>
                </c:pt>
                <c:pt idx="1">
                  <c:v>0.01</c:v>
                </c:pt>
                <c:pt idx="2">
                  <c:v>0.08</c:v>
                </c:pt>
                <c:pt idx="3">
                  <c:v>0.24</c:v>
                </c:pt>
                <c:pt idx="4">
                  <c:v>0.54</c:v>
                </c:pt>
                <c:pt idx="5">
                  <c:v>0.99</c:v>
                </c:pt>
                <c:pt idx="6">
                  <c:v>1.64</c:v>
                </c:pt>
                <c:pt idx="7">
                  <c:v>2.5099999999999998</c:v>
                </c:pt>
                <c:pt idx="8">
                  <c:v>3.63</c:v>
                </c:pt>
                <c:pt idx="9">
                  <c:v>5.03</c:v>
                </c:pt>
                <c:pt idx="10">
                  <c:v>6.74</c:v>
                </c:pt>
                <c:pt idx="11">
                  <c:v>8.7799999999999994</c:v>
                </c:pt>
                <c:pt idx="12">
                  <c:v>11.17</c:v>
                </c:pt>
                <c:pt idx="13">
                  <c:v>13.95</c:v>
                </c:pt>
                <c:pt idx="14">
                  <c:v>17.12</c:v>
                </c:pt>
                <c:pt idx="15">
                  <c:v>20.71</c:v>
                </c:pt>
                <c:pt idx="16">
                  <c:v>24.73</c:v>
                </c:pt>
                <c:pt idx="17">
                  <c:v>29.19</c:v>
                </c:pt>
                <c:pt idx="18">
                  <c:v>34.090000000000003</c:v>
                </c:pt>
                <c:pt idx="19">
                  <c:v>39.450000000000003</c:v>
                </c:pt>
                <c:pt idx="20">
                  <c:v>45.26</c:v>
                </c:pt>
                <c:pt idx="21">
                  <c:v>51.51</c:v>
                </c:pt>
                <c:pt idx="22">
                  <c:v>58.2</c:v>
                </c:pt>
                <c:pt idx="23">
                  <c:v>65.31</c:v>
                </c:pt>
                <c:pt idx="24">
                  <c:v>72.83</c:v>
                </c:pt>
                <c:pt idx="25">
                  <c:v>81.86</c:v>
                </c:pt>
                <c:pt idx="26">
                  <c:v>92.14</c:v>
                </c:pt>
                <c:pt idx="27">
                  <c:v>103.17</c:v>
                </c:pt>
                <c:pt idx="28">
                  <c:v>114.97</c:v>
                </c:pt>
                <c:pt idx="29">
                  <c:v>127.55</c:v>
                </c:pt>
                <c:pt idx="30">
                  <c:v>140.94</c:v>
                </c:pt>
                <c:pt idx="31">
                  <c:v>155.16</c:v>
                </c:pt>
                <c:pt idx="32">
                  <c:v>170.24</c:v>
                </c:pt>
                <c:pt idx="33">
                  <c:v>186.18</c:v>
                </c:pt>
                <c:pt idx="34">
                  <c:v>202.66</c:v>
                </c:pt>
                <c:pt idx="35">
                  <c:v>219.69</c:v>
                </c:pt>
                <c:pt idx="36">
                  <c:v>237.61</c:v>
                </c:pt>
                <c:pt idx="37">
                  <c:v>256.44</c:v>
                </c:pt>
                <c:pt idx="38">
                  <c:v>276.2</c:v>
                </c:pt>
                <c:pt idx="39">
                  <c:v>296.89999999999998</c:v>
                </c:pt>
                <c:pt idx="40">
                  <c:v>318.57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5E9-493F-9CED-C6F29608B2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84208080"/>
        <c:axId val="1384203760"/>
      </c:lineChart>
      <c:valAx>
        <c:axId val="1384203760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>
                    <a:solidFill>
                      <a:srgbClr val="002060"/>
                    </a:solidFill>
                  </a:rPr>
                  <a:t>Potência</a:t>
                </a:r>
                <a:r>
                  <a:rPr lang="pt-BR" baseline="0">
                    <a:solidFill>
                      <a:srgbClr val="002060"/>
                    </a:solidFill>
                  </a:rPr>
                  <a:t> [W]</a:t>
                </a:r>
                <a:endParaRPr lang="pt-BR">
                  <a:solidFill>
                    <a:srgbClr val="002060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84208080"/>
        <c:crosses val="max"/>
        <c:crossBetween val="between"/>
      </c:valAx>
      <c:catAx>
        <c:axId val="13842080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Velocidade da embarcação em Nós</a:t>
                </a:r>
                <a:r>
                  <a:rPr lang="pt-BR" baseline="0"/>
                  <a:t> [kn]</a:t>
                </a:r>
                <a:r>
                  <a:rPr lang="pt-BR"/>
                  <a:t> </a:t>
                </a:r>
              </a:p>
            </c:rich>
          </c:tx>
          <c:layout>
            <c:manualLayout>
              <c:xMode val="edge"/>
              <c:yMode val="edge"/>
              <c:x val="0.23727319876396827"/>
              <c:y val="0.8482640459521338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84203760"/>
        <c:auto val="1"/>
        <c:lblAlgn val="ctr"/>
        <c:lblOffset val="100"/>
        <c:noMultiLvlLbl val="0"/>
      </c:catAx>
      <c:valAx>
        <c:axId val="138420424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>
                    <a:solidFill>
                      <a:schemeClr val="accent2"/>
                    </a:solidFill>
                  </a:rPr>
                  <a:t>Resistência [N]</a:t>
                </a:r>
              </a:p>
            </c:rich>
          </c:tx>
          <c:layout>
            <c:manualLayout>
              <c:xMode val="edge"/>
              <c:yMode val="edge"/>
              <c:x val="3.7171701798071319E-2"/>
              <c:y val="0.3230769332659566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84204720"/>
        <c:crossBetween val="between"/>
      </c:valAx>
      <c:catAx>
        <c:axId val="138420472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384204240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769488130543895"/>
          <c:y val="0.15100942500889122"/>
          <c:w val="0.3844080808938185"/>
          <c:h val="0.205545463034772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15</xdr:row>
      <xdr:rowOff>33336</xdr:rowOff>
    </xdr:from>
    <xdr:to>
      <xdr:col>9</xdr:col>
      <xdr:colOff>504825</xdr:colOff>
      <xdr:row>33</xdr:row>
      <xdr:rowOff>180975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FFF7117A-0048-4502-865B-A5C9E366FA6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48397</xdr:colOff>
      <xdr:row>26</xdr:row>
      <xdr:rowOff>153113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4983CF5-CC58-8ABC-BC2B-8F3094D45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534797" cy="5106113"/>
        </a:xfrm>
        <a:prstGeom prst="rect">
          <a:avLst/>
        </a:prstGeom>
      </xdr:spPr>
    </xdr:pic>
    <xdr:clientData/>
  </xdr:twoCellAnchor>
  <xdr:twoCellAnchor editAs="oneCell">
    <xdr:from>
      <xdr:col>8</xdr:col>
      <xdr:colOff>600075</xdr:colOff>
      <xdr:row>0</xdr:row>
      <xdr:rowOff>38100</xdr:rowOff>
    </xdr:from>
    <xdr:to>
      <xdr:col>19</xdr:col>
      <xdr:colOff>343800</xdr:colOff>
      <xdr:row>23</xdr:row>
      <xdr:rowOff>29185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9F8352B2-11B9-AEE3-29AC-33933C021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76875" y="38100"/>
          <a:ext cx="6449325" cy="43725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28575</xdr:colOff>
      <xdr:row>3</xdr:row>
      <xdr:rowOff>19050</xdr:rowOff>
    </xdr:from>
    <xdr:to>
      <xdr:col>15</xdr:col>
      <xdr:colOff>545384</xdr:colOff>
      <xdr:row>16</xdr:row>
      <xdr:rowOff>134084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4BA2CFF5-DA3F-1E12-F905-AE633CE90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05375" y="590550"/>
          <a:ext cx="4784009" cy="2591534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3</xdr:row>
      <xdr:rowOff>38100</xdr:rowOff>
    </xdr:from>
    <xdr:to>
      <xdr:col>6</xdr:col>
      <xdr:colOff>66675</xdr:colOff>
      <xdr:row>16</xdr:row>
      <xdr:rowOff>176005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AF0DE71-B9C7-BECD-FA5E-E81464F33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609600"/>
          <a:ext cx="3057525" cy="261440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19</xdr:row>
      <xdr:rowOff>38101</xdr:rowOff>
    </xdr:from>
    <xdr:to>
      <xdr:col>7</xdr:col>
      <xdr:colOff>523875</xdr:colOff>
      <xdr:row>27</xdr:row>
      <xdr:rowOff>171119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1BF4BF36-5B9A-756A-49C5-B37AF9829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00" y="3657601"/>
          <a:ext cx="4676775" cy="1657018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19</xdr:row>
      <xdr:rowOff>57150</xdr:rowOff>
    </xdr:from>
    <xdr:to>
      <xdr:col>15</xdr:col>
      <xdr:colOff>561975</xdr:colOff>
      <xdr:row>27</xdr:row>
      <xdr:rowOff>180975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4AA7490A-C6AA-488D-095D-40C118885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05375" y="3676650"/>
          <a:ext cx="4800600" cy="1647825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342901</xdr:colOff>
      <xdr:row>30</xdr:row>
      <xdr:rowOff>28575</xdr:rowOff>
    </xdr:from>
    <xdr:to>
      <xdr:col>6</xdr:col>
      <xdr:colOff>5979</xdr:colOff>
      <xdr:row>44</xdr:row>
      <xdr:rowOff>152863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8F1399AE-2F04-BB8A-0A43-AA2F676B6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01" y="5772150"/>
          <a:ext cx="2711078" cy="2791288"/>
        </a:xfrm>
        <a:prstGeom prst="rect">
          <a:avLst/>
        </a:prstGeom>
      </xdr:spPr>
    </xdr:pic>
    <xdr:clientData/>
  </xdr:twoCellAnchor>
  <xdr:twoCellAnchor editAs="oneCell">
    <xdr:from>
      <xdr:col>8</xdr:col>
      <xdr:colOff>19051</xdr:colOff>
      <xdr:row>30</xdr:row>
      <xdr:rowOff>47625</xdr:rowOff>
    </xdr:from>
    <xdr:to>
      <xdr:col>15</xdr:col>
      <xdr:colOff>530693</xdr:colOff>
      <xdr:row>44</xdr:row>
      <xdr:rowOff>161925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29183A0-841F-8309-6144-DBFDC99FB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95851" y="5791200"/>
          <a:ext cx="4778842" cy="2781300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533401</xdr:colOff>
      <xdr:row>46</xdr:row>
      <xdr:rowOff>85725</xdr:rowOff>
    </xdr:from>
    <xdr:to>
      <xdr:col>6</xdr:col>
      <xdr:colOff>442395</xdr:colOff>
      <xdr:row>61</xdr:row>
      <xdr:rowOff>38100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78EE3048-88D9-0B42-D84A-CEC71711E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1" y="8877300"/>
          <a:ext cx="3566594" cy="2809875"/>
        </a:xfrm>
        <a:prstGeom prst="rect">
          <a:avLst/>
        </a:prstGeom>
      </xdr:spPr>
    </xdr:pic>
    <xdr:clientData/>
  </xdr:twoCellAnchor>
  <xdr:twoCellAnchor editAs="oneCell">
    <xdr:from>
      <xdr:col>8</xdr:col>
      <xdr:colOff>552450</xdr:colOff>
      <xdr:row>46</xdr:row>
      <xdr:rowOff>57150</xdr:rowOff>
    </xdr:from>
    <xdr:to>
      <xdr:col>15</xdr:col>
      <xdr:colOff>185437</xdr:colOff>
      <xdr:row>60</xdr:row>
      <xdr:rowOff>152400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C404B6AD-7E13-CBD7-CA1F-CC81854AA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29250" y="8848725"/>
          <a:ext cx="3900187" cy="2762250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63</xdr:row>
      <xdr:rowOff>57150</xdr:rowOff>
    </xdr:from>
    <xdr:to>
      <xdr:col>6</xdr:col>
      <xdr:colOff>38482</xdr:colOff>
      <xdr:row>90</xdr:row>
      <xdr:rowOff>134079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6B5E8E01-F8F1-B361-8AC3-5531C65DD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62025" y="12087225"/>
          <a:ext cx="2734057" cy="5220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64</xdr:row>
      <xdr:rowOff>1</xdr:rowOff>
    </xdr:from>
    <xdr:to>
      <xdr:col>16</xdr:col>
      <xdr:colOff>61690</xdr:colOff>
      <xdr:row>79</xdr:row>
      <xdr:rowOff>1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AC596E8D-541F-06C8-336B-76BFB06BB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67200" y="12220576"/>
          <a:ext cx="554809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590550</xdr:colOff>
      <xdr:row>98</xdr:row>
      <xdr:rowOff>123825</xdr:rowOff>
    </xdr:from>
    <xdr:to>
      <xdr:col>16</xdr:col>
      <xdr:colOff>69547</xdr:colOff>
      <xdr:row>116</xdr:row>
      <xdr:rowOff>104774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78A5E7C1-1C04-9915-24AA-03DE191BA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248150" y="18821400"/>
          <a:ext cx="5574997" cy="3409949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561974</xdr:colOff>
      <xdr:row>92</xdr:row>
      <xdr:rowOff>28575</xdr:rowOff>
    </xdr:from>
    <xdr:to>
      <xdr:col>6</xdr:col>
      <xdr:colOff>190499</xdr:colOff>
      <xdr:row>112</xdr:row>
      <xdr:rowOff>64039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4FE638D8-43C6-2D20-C57E-DEF8541FA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1974" y="17583150"/>
          <a:ext cx="3286125" cy="3845464"/>
        </a:xfrm>
        <a:prstGeom prst="rect">
          <a:avLst/>
        </a:prstGeom>
      </xdr:spPr>
    </xdr:pic>
    <xdr:clientData/>
  </xdr:twoCellAnchor>
  <xdr:twoCellAnchor editAs="oneCell">
    <xdr:from>
      <xdr:col>6</xdr:col>
      <xdr:colOff>576113</xdr:colOff>
      <xdr:row>81</xdr:row>
      <xdr:rowOff>52537</xdr:rowOff>
    </xdr:from>
    <xdr:to>
      <xdr:col>16</xdr:col>
      <xdr:colOff>95250</xdr:colOff>
      <xdr:row>95</xdr:row>
      <xdr:rowOff>186853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1D187C33-B7F3-899E-1263-8727E9872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16200000">
          <a:off x="5640624" y="14104701"/>
          <a:ext cx="2801316" cy="561513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66674</xdr:colOff>
      <xdr:row>11</xdr:row>
      <xdr:rowOff>190308</xdr:rowOff>
    </xdr:from>
    <xdr:to>
      <xdr:col>21</xdr:col>
      <xdr:colOff>423043</xdr:colOff>
      <xdr:row>21</xdr:row>
      <xdr:rowOff>142875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838CC24E-9D15-DF4D-1B14-0891AC1EE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10599" y="2304858"/>
          <a:ext cx="4013969" cy="211474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195262</xdr:colOff>
      <xdr:row>0</xdr:row>
      <xdr:rowOff>14287</xdr:rowOff>
    </xdr:from>
    <xdr:to>
      <xdr:col>9</xdr:col>
      <xdr:colOff>500062</xdr:colOff>
      <xdr:row>14</xdr:row>
      <xdr:rowOff>90487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85CDB29B-A340-8024-81ED-E65300BFDB9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391646</xdr:colOff>
      <xdr:row>35</xdr:row>
      <xdr:rowOff>41181</xdr:rowOff>
    </xdr:from>
    <xdr:to>
      <xdr:col>7</xdr:col>
      <xdr:colOff>467592</xdr:colOff>
      <xdr:row>59</xdr:row>
      <xdr:rowOff>51955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4CDFEE0-4586-CD6A-C62A-61440BD7CA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211667</xdr:colOff>
      <xdr:row>0</xdr:row>
      <xdr:rowOff>21167</xdr:rowOff>
    </xdr:from>
    <xdr:to>
      <xdr:col>14</xdr:col>
      <xdr:colOff>603250</xdr:colOff>
      <xdr:row>19</xdr:row>
      <xdr:rowOff>68104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7AF88C6-26A1-70B0-0F0C-4588A5F81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2750" y="21167"/>
          <a:ext cx="5916083" cy="410035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142875</xdr:colOff>
      <xdr:row>0</xdr:row>
      <xdr:rowOff>157162</xdr:rowOff>
    </xdr:from>
    <xdr:to>
      <xdr:col>18</xdr:col>
      <xdr:colOff>561975</xdr:colOff>
      <xdr:row>19</xdr:row>
      <xdr:rowOff>104775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81C4183-8D7A-6A09-77B4-8DF5D518C7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145980</xdr:colOff>
      <xdr:row>1</xdr:row>
      <xdr:rowOff>43691</xdr:rowOff>
    </xdr:from>
    <xdr:to>
      <xdr:col>14</xdr:col>
      <xdr:colOff>0</xdr:colOff>
      <xdr:row>18</xdr:row>
      <xdr:rowOff>111125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42762342-F126-AC27-0748-120E5C0D41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cefetrjbr.sharepoint.com/sites/ProjetodeExtensoDUNA/Documentos%20Compartilhados/General/2025/Prova%20de%20Projeto/Regress&#227;o%20de%20Semelhantes.xlsx" TargetMode="External"/><Relationship Id="rId1" Type="http://schemas.openxmlformats.org/officeDocument/2006/relationships/externalLinkPath" Target="https://cefetrjbr.sharepoint.com/sites/ProjetodeExtensoDUNA/Documentos%20Compartilhados/General/2025/Prova%20de%20Projeto/Regress&#227;o%20de%20Semelhante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REGRESSÃO DE SEMELH."/>
      <sheetName val="PESO LEVE"/>
    </sheetNames>
    <sheetDataSet>
      <sheetData sheetId="0">
        <row r="17">
          <cell r="R17" t="str">
            <v>TM3608</v>
          </cell>
          <cell r="S17" t="str">
            <v>TM2402</v>
          </cell>
          <cell r="T17" t="str">
            <v>YT-802</v>
          </cell>
          <cell r="U17" t="str">
            <v>TITAN</v>
          </cell>
          <cell r="V17" t="str">
            <v>Haroldo Ramos</v>
          </cell>
          <cell r="W17" t="str">
            <v xml:space="preserve">Type 837 </v>
          </cell>
          <cell r="X17">
            <v>3212</v>
          </cell>
          <cell r="Y17">
            <v>2811</v>
          </cell>
          <cell r="Z17">
            <v>2813</v>
          </cell>
          <cell r="AA17" t="str">
            <v>Média</v>
          </cell>
          <cell r="AB17" t="str">
            <v>VANIR</v>
          </cell>
        </row>
        <row r="18">
          <cell r="Q18" t="str">
            <v>L/B</v>
          </cell>
          <cell r="R18">
            <v>2.6666666666666665</v>
          </cell>
          <cell r="S18">
            <v>2.4166666666666665</v>
          </cell>
          <cell r="T18">
            <v>2.3620689655172415</v>
          </cell>
          <cell r="U18">
            <v>3.6806562380770695</v>
          </cell>
          <cell r="V18">
            <v>4.3055555555555554</v>
          </cell>
          <cell r="W18">
            <v>5.1896551724137936</v>
          </cell>
          <cell r="X18">
            <v>2.5507020280811235</v>
          </cell>
          <cell r="Y18">
            <v>2.499562554680665</v>
          </cell>
          <cell r="Z18">
            <v>2.1337973704563034</v>
          </cell>
          <cell r="AA18">
            <v>3.0894812464572317</v>
          </cell>
          <cell r="AB18">
            <v>3.2205882352941173</v>
          </cell>
        </row>
        <row r="19">
          <cell r="Q19" t="str">
            <v>L/C</v>
          </cell>
          <cell r="R19">
            <v>9.2307692307692299</v>
          </cell>
          <cell r="S19">
            <v>8.6999999999999993</v>
          </cell>
          <cell r="T19">
            <v>6.3720930232558137</v>
          </cell>
          <cell r="U19">
            <v>12.399742930591259</v>
          </cell>
          <cell r="V19">
            <v>11.742424242424242</v>
          </cell>
          <cell r="W19">
            <v>13.681818181818182</v>
          </cell>
          <cell r="X19">
            <v>5.5423728813559325</v>
          </cell>
          <cell r="Y19">
            <v>6.1440860215053759</v>
          </cell>
          <cell r="Z19">
            <v>4.486178861788618</v>
          </cell>
          <cell r="AA19">
            <v>8.6999428192787391</v>
          </cell>
          <cell r="AB19">
            <v>9.125</v>
          </cell>
        </row>
        <row r="20">
          <cell r="Q20" t="str">
            <v>P/D</v>
          </cell>
          <cell r="R20">
            <v>2.125</v>
          </cell>
          <cell r="S20">
            <v>1.1111111111111112</v>
          </cell>
          <cell r="T20">
            <v>0.91304347826086962</v>
          </cell>
          <cell r="U20">
            <v>0.16491874149387559</v>
          </cell>
          <cell r="V20">
            <v>0.44886402872729791</v>
          </cell>
          <cell r="W20">
            <v>0.51020408163265307</v>
          </cell>
          <cell r="X20">
            <v>1.03</v>
          </cell>
          <cell r="Y20">
            <v>1.0909090909090908</v>
          </cell>
          <cell r="Z20">
            <v>1.1747159090909092</v>
          </cell>
          <cell r="AA20">
            <v>0.9520851601362007</v>
          </cell>
          <cell r="AB20">
            <v>0.71428571428571419</v>
          </cell>
        </row>
      </sheetData>
      <sheetData sheetId="1" refreshError="1"/>
    </sheetDataSet>
  </externalBook>
</externalL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26D3655-6841-443D-9096-DA1ECC43764B}" name="Tabela1" displayName="Tabela1" ref="A1:B9" totalsRowShown="0" dataDxfId="0">
  <autoFilter ref="A1:B9" xr:uid="{126D3655-6841-443D-9096-DA1ECC43764B}"/>
  <tableColumns count="2">
    <tableColumn id="1" xr3:uid="{91B1E8F4-78FE-4744-AB8F-24A774F67C62}" name="TEMPO (min)" dataDxfId="2"/>
    <tableColumn id="2" xr3:uid="{49CFCE4F-4187-46AA-A469-06519CAC797E}" name="TEMPERATURA °C" dataDxfId="1"/>
  </tableColumns>
  <tableStyleInfo name="TableStyleLight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F24378B-DF75-4BF3-B239-C9313309F069}" name="Tabela2" displayName="Tabela2" ref="A1:E32" totalsRowShown="0">
  <autoFilter ref="A1:E32" xr:uid="{AF24378B-DF75-4BF3-B239-C9313309F069}"/>
  <tableColumns count="5">
    <tableColumn id="1" xr3:uid="{4B8541BB-5D81-4B1E-AE2D-49A11806C4C0}" name="TEMPO (min)"/>
    <tableColumn id="2" xr3:uid="{CA3E795F-DDCD-4040-A1DC-931D0A1C277E}" name="TEMPERATURA °C"/>
    <tableColumn id="3" xr3:uid="{86E0150C-3F9E-4E80-AA00-DB00FA6AF518}" name="Previsão(TEMPERATURA °C)">
      <calculatedColumnFormula>_xlfn.FORECAST.ETS(A2,$B$2:$B$9,$A$2:$A$9,1,1)</calculatedColumnFormula>
    </tableColumn>
    <tableColumn id="4" xr3:uid="{AFB702D8-6BB3-4C88-B6D6-16399B7DEFD6}" name="Limite de Confiança Inferior(TEMPERATURA °C)" dataDxfId="16">
      <calculatedColumnFormula>C2-_xlfn.FORECAST.ETS.CONFINT(A2,$B$2:$B$9,$A$2:$A$9,0.95,1,1)</calculatedColumnFormula>
    </tableColumn>
    <tableColumn id="5" xr3:uid="{28EFFB86-D83E-48FE-B058-03E6BA4CB473}" name="Limite de Confiança Superior(TEMPERATURA °C)" dataDxfId="15">
      <calculatedColumnFormula>C2+_xlfn.FORECAST.ETS.CONFINT(A2,$B$2:$B$9,$A$2:$A$9,0.95,1,1)</calculatedColumnFormula>
    </tableColumn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8CA8385-B031-4FB8-B8E7-3FD4C1B2F686}" name="Tabela3" displayName="Tabela3" ref="B1:E19" totalsRowShown="0" headerRowDxfId="14" tableBorderDxfId="6">
  <autoFilter ref="B1:E19" xr:uid="{18CA8385-B031-4FB8-B8E7-3FD4C1B2F686}"/>
  <sortState xmlns:xlrd2="http://schemas.microsoft.com/office/spreadsheetml/2017/richdata2" ref="B2:D18">
    <sortCondition descending="1" ref="C1:C18"/>
  </sortState>
  <tableColumns count="4">
    <tableColumn id="1" xr3:uid="{8B7DD06D-DE4B-46EE-B678-B103A0F71184}" name="ELEMENTO"/>
    <tableColumn id="2" xr3:uid="{1CBF4016-046C-4BFD-9A85-6E258240A1BA}" name="DISTANCIA ATÉ POPA LCG (mm)" dataDxfId="5"/>
    <tableColumn id="3" xr3:uid="{8442734B-8618-48F7-9AC1-644D0EFBD649}" name="PESO (Kg)" dataDxfId="4"/>
    <tableColumn id="4" xr3:uid="{E0AA5ED1-72B8-437F-BD02-88F1097064E6}" name="Peso x LCG" dataDxfId="3">
      <calculatedColumnFormula>Tabela3[[#This Row],[DISTANCIA ATÉ POPA LCG (mm)]]*Tabela3[[#This Row],[PESO (Kg)]]</calculatedColumnFormula>
    </tableColumn>
  </tableColumns>
  <tableStyleInfo name="TableStyleLight9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13E3F08-37B5-42D2-9784-5D0311B3DA97}" name="Tabela4" displayName="Tabela4" ref="A1:B6" totalsRowShown="0">
  <autoFilter ref="A1:B6" xr:uid="{A13E3F08-37B5-42D2-9784-5D0311B3DA97}"/>
  <tableColumns count="2">
    <tableColumn id="1" xr3:uid="{FFFDF2BC-BC61-4830-AE9B-5169255C2ED2}" name="PARAMETRO"/>
    <tableColumn id="2" xr3:uid="{AE817601-9D43-4E30-9C59-D592859189A5}" name="REAL"/>
  </tableColumns>
  <tableStyleInfo name="TableStyleLight9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6AF7DBD2-32F1-4638-B263-F192ED27F914}" name="Tabela5" displayName="Tabela5" ref="B2:F43" totalsRowShown="0" headerRowDxfId="13" dataDxfId="12">
  <autoFilter ref="B2:F43" xr:uid="{6AF7DBD2-32F1-4638-B263-F192ED27F914}"/>
  <tableColumns count="5">
    <tableColumn id="1" xr3:uid="{6F703B26-039C-4A5C-9BF9-95E08621EE05}" name="SPEED (nós)" dataDxfId="11"/>
    <tableColumn id="2" xr3:uid="{ACA0E186-C1D0-4CD8-9B79-42F7A4F63596}" name="FROUD N0. LWL" dataDxfId="10"/>
    <tableColumn id="3" xr3:uid="{EDC4D91F-3E92-453B-A432-304DB440B467}" name="FROUD NO. Vol." dataDxfId="9"/>
    <tableColumn id="4" xr3:uid="{689140DB-6C99-4F2D-9AB7-EED6F5A0F7AF}" name="HOLTROP RESIST. (N)" dataDxfId="8"/>
    <tableColumn id="5" xr3:uid="{1B34F315-ED25-4D8D-A437-2A51766999F1}" name="HOLTROP POWER (W)" dataDxfId="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damen.com/vessels/tugs/asd-tugs/asd-tug-1810" TargetMode="External"/><Relationship Id="rId2" Type="http://schemas.openxmlformats.org/officeDocument/2006/relationships/hyperlink" Target="https://en.wikipedia.org/wiki/Valiant-class_harbor_tug" TargetMode="External"/><Relationship Id="rId1" Type="http://schemas.openxmlformats.org/officeDocument/2006/relationships/hyperlink" Target="https://en.wikipedia.org/wiki/Type_837_tug?utm_source=chatgpt.com" TargetMode="External"/><Relationship Id="rId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B8D219-72DE-4FC9-BA39-CB7CBD1B0D56}">
  <dimension ref="B2:AB28"/>
  <sheetViews>
    <sheetView tabSelected="1" workbookViewId="0">
      <selection activeCell="O3" sqref="O3"/>
    </sheetView>
  </sheetViews>
  <sheetFormatPr defaultRowHeight="15" x14ac:dyDescent="0.25"/>
  <cols>
    <col min="2" max="2" width="17.5703125" customWidth="1"/>
    <col min="3" max="3" width="18.42578125" bestFit="1" customWidth="1"/>
    <col min="4" max="4" width="29.42578125" customWidth="1"/>
    <col min="5" max="5" width="14.28515625" customWidth="1"/>
    <col min="6" max="6" width="10" customWidth="1"/>
    <col min="8" max="8" width="14" customWidth="1"/>
    <col min="9" max="10" width="10.28515625" customWidth="1"/>
    <col min="11" max="11" width="14.42578125" bestFit="1" customWidth="1"/>
    <col min="12" max="12" width="6.5703125" customWidth="1"/>
    <col min="13" max="13" width="7" customWidth="1"/>
    <col min="14" max="14" width="7.140625" customWidth="1"/>
  </cols>
  <sheetData>
    <row r="2" spans="2:28" x14ac:dyDescent="0.25">
      <c r="B2" s="45" t="s">
        <v>129</v>
      </c>
      <c r="C2" s="45"/>
      <c r="D2" s="45"/>
      <c r="E2" s="45"/>
      <c r="F2" s="45"/>
      <c r="G2" s="45"/>
      <c r="H2" s="45"/>
      <c r="I2" s="45"/>
      <c r="J2" s="46"/>
    </row>
    <row r="3" spans="2:28" ht="45.75" thickBot="1" x14ac:dyDescent="0.3">
      <c r="B3" s="47" t="s">
        <v>130</v>
      </c>
      <c r="C3" s="48" t="s">
        <v>131</v>
      </c>
      <c r="D3" s="47" t="s">
        <v>132</v>
      </c>
      <c r="E3" s="47" t="s">
        <v>133</v>
      </c>
      <c r="F3" s="47" t="s">
        <v>134</v>
      </c>
      <c r="G3" s="47" t="s">
        <v>135</v>
      </c>
      <c r="H3" s="47" t="s">
        <v>136</v>
      </c>
      <c r="I3" s="49" t="s">
        <v>137</v>
      </c>
      <c r="J3" s="47" t="s">
        <v>138</v>
      </c>
      <c r="K3" s="47" t="s">
        <v>139</v>
      </c>
      <c r="L3" s="47" t="s">
        <v>140</v>
      </c>
      <c r="M3" s="47" t="s">
        <v>141</v>
      </c>
      <c r="N3" s="50" t="s">
        <v>142</v>
      </c>
    </row>
    <row r="4" spans="2:28" ht="15.75" thickBot="1" x14ac:dyDescent="0.3">
      <c r="B4" s="51" t="s">
        <v>143</v>
      </c>
      <c r="C4" s="52" t="s">
        <v>144</v>
      </c>
      <c r="D4" s="51" t="s">
        <v>145</v>
      </c>
      <c r="E4" s="52">
        <v>1.095</v>
      </c>
      <c r="F4" s="52">
        <v>0.34</v>
      </c>
      <c r="G4" s="52">
        <v>0.12</v>
      </c>
      <c r="H4" s="52">
        <v>2.1000000000000001E-2</v>
      </c>
      <c r="I4" s="53">
        <v>2.5000000000000001E-3</v>
      </c>
      <c r="J4" s="54" t="s">
        <v>143</v>
      </c>
      <c r="K4" s="55" t="s">
        <v>145</v>
      </c>
      <c r="L4" s="56">
        <f>E4/F4</f>
        <v>3.2205882352941173</v>
      </c>
      <c r="M4" s="56">
        <f>E4/G4</f>
        <v>9.125</v>
      </c>
      <c r="N4" s="57">
        <f t="shared" ref="N4:N13" si="0">I4/H4</f>
        <v>0.11904761904761904</v>
      </c>
    </row>
    <row r="5" spans="2:28" x14ac:dyDescent="0.25">
      <c r="B5" s="58" t="s">
        <v>146</v>
      </c>
      <c r="C5" s="59" t="s">
        <v>147</v>
      </c>
      <c r="D5" s="60" t="s">
        <v>148</v>
      </c>
      <c r="E5" s="60">
        <v>12</v>
      </c>
      <c r="F5" s="60">
        <v>4.5</v>
      </c>
      <c r="G5" s="60">
        <v>1.3</v>
      </c>
      <c r="H5" s="61">
        <v>40</v>
      </c>
      <c r="I5" s="62">
        <v>8.5</v>
      </c>
      <c r="J5" s="58" t="s">
        <v>146</v>
      </c>
      <c r="K5" s="63" t="s">
        <v>149</v>
      </c>
      <c r="L5" s="64">
        <f t="shared" ref="L5:L10" si="1">E5/F5</f>
        <v>2.6666666666666665</v>
      </c>
      <c r="M5" s="64">
        <f t="shared" ref="M5:M10" si="2">E5/G5</f>
        <v>9.2307692307692299</v>
      </c>
      <c r="N5" s="65">
        <f t="shared" si="0"/>
        <v>0.21249999999999999</v>
      </c>
      <c r="O5" t="s">
        <v>150</v>
      </c>
    </row>
    <row r="6" spans="2:28" x14ac:dyDescent="0.25">
      <c r="B6" s="58"/>
      <c r="C6" s="59" t="s">
        <v>147</v>
      </c>
      <c r="D6" s="60" t="s">
        <v>151</v>
      </c>
      <c r="E6" s="60">
        <v>8.6999999999999993</v>
      </c>
      <c r="F6" s="60">
        <v>3.6</v>
      </c>
      <c r="G6" s="60">
        <v>1</v>
      </c>
      <c r="H6" s="66">
        <v>18</v>
      </c>
      <c r="I6" s="62">
        <v>2</v>
      </c>
      <c r="J6" s="58"/>
      <c r="K6" s="63" t="s">
        <v>152</v>
      </c>
      <c r="L6" s="64">
        <f t="shared" si="1"/>
        <v>2.4166666666666665</v>
      </c>
      <c r="M6" s="64">
        <f t="shared" si="2"/>
        <v>8.6999999999999993</v>
      </c>
      <c r="N6" s="64">
        <f t="shared" si="0"/>
        <v>0.1111111111111111</v>
      </c>
      <c r="O6" t="s">
        <v>153</v>
      </c>
    </row>
    <row r="7" spans="2:28" x14ac:dyDescent="0.25">
      <c r="B7" s="58"/>
      <c r="C7" s="67" t="s">
        <v>154</v>
      </c>
      <c r="D7" s="60" t="s">
        <v>155</v>
      </c>
      <c r="E7" s="60">
        <v>27.4</v>
      </c>
      <c r="F7" s="60">
        <v>11.6</v>
      </c>
      <c r="G7" s="60">
        <v>4.3</v>
      </c>
      <c r="H7" s="61">
        <v>460</v>
      </c>
      <c r="I7" s="62">
        <v>42</v>
      </c>
      <c r="J7" s="58"/>
      <c r="K7" s="63" t="s">
        <v>156</v>
      </c>
      <c r="L7" s="64">
        <f t="shared" si="1"/>
        <v>2.3620689655172415</v>
      </c>
      <c r="M7" s="64">
        <f t="shared" si="2"/>
        <v>6.3720930232558137</v>
      </c>
      <c r="N7" s="64">
        <f t="shared" si="0"/>
        <v>9.1304347826086957E-2</v>
      </c>
      <c r="O7" s="68" t="s">
        <v>157</v>
      </c>
    </row>
    <row r="8" spans="2:28" ht="18.75" customHeight="1" x14ac:dyDescent="0.25">
      <c r="B8" s="58" t="s">
        <v>158</v>
      </c>
      <c r="C8" s="69" t="s">
        <v>159</v>
      </c>
      <c r="D8" s="70" t="s">
        <v>160</v>
      </c>
      <c r="E8" s="70">
        <v>96.47</v>
      </c>
      <c r="F8" s="70">
        <v>26.21</v>
      </c>
      <c r="G8" s="70">
        <v>7.78</v>
      </c>
      <c r="H8" s="71">
        <v>12491</v>
      </c>
      <c r="I8" s="72">
        <v>206</v>
      </c>
      <c r="J8" s="58" t="s">
        <v>158</v>
      </c>
      <c r="K8" s="63" t="s">
        <v>160</v>
      </c>
      <c r="L8" s="73">
        <f t="shared" si="1"/>
        <v>3.6806562380770695</v>
      </c>
      <c r="M8" s="73">
        <f t="shared" si="2"/>
        <v>12.399742930591259</v>
      </c>
      <c r="N8" s="64">
        <f t="shared" si="0"/>
        <v>1.6491874149387558E-2</v>
      </c>
      <c r="O8" s="68" t="s">
        <v>161</v>
      </c>
    </row>
    <row r="9" spans="2:28" x14ac:dyDescent="0.25">
      <c r="B9" s="58"/>
      <c r="C9" s="69" t="s">
        <v>162</v>
      </c>
      <c r="D9" s="70" t="s">
        <v>163</v>
      </c>
      <c r="E9" s="70">
        <v>77.5</v>
      </c>
      <c r="F9" s="70">
        <v>18</v>
      </c>
      <c r="G9" s="70">
        <v>6.6</v>
      </c>
      <c r="H9" s="71">
        <v>2896.2</v>
      </c>
      <c r="I9" s="72">
        <v>130</v>
      </c>
      <c r="J9" s="58"/>
      <c r="K9" s="63" t="s">
        <v>163</v>
      </c>
      <c r="L9" s="73">
        <f t="shared" si="1"/>
        <v>4.3055555555555554</v>
      </c>
      <c r="M9" s="73">
        <f t="shared" si="2"/>
        <v>11.742424242424242</v>
      </c>
      <c r="N9" s="64">
        <f t="shared" si="0"/>
        <v>4.488640287272979E-2</v>
      </c>
    </row>
    <row r="10" spans="2:28" ht="30" x14ac:dyDescent="0.25">
      <c r="B10" s="74" t="s">
        <v>164</v>
      </c>
      <c r="C10" s="69" t="s">
        <v>165</v>
      </c>
      <c r="D10" s="70" t="s">
        <v>166</v>
      </c>
      <c r="E10" s="70">
        <v>60.2</v>
      </c>
      <c r="F10" s="70">
        <v>11.6</v>
      </c>
      <c r="G10" s="70">
        <v>4.4000000000000004</v>
      </c>
      <c r="H10" s="71">
        <v>1470</v>
      </c>
      <c r="I10" s="72">
        <v>75</v>
      </c>
      <c r="J10" s="74" t="s">
        <v>164</v>
      </c>
      <c r="K10" s="75" t="s">
        <v>166</v>
      </c>
      <c r="L10" s="73">
        <f t="shared" si="1"/>
        <v>5.1896551724137936</v>
      </c>
      <c r="M10" s="73">
        <f t="shared" si="2"/>
        <v>13.681818181818182</v>
      </c>
      <c r="N10" s="64">
        <f t="shared" si="0"/>
        <v>5.1020408163265307E-2</v>
      </c>
    </row>
    <row r="11" spans="2:28" x14ac:dyDescent="0.25">
      <c r="B11" s="58" t="s">
        <v>167</v>
      </c>
      <c r="C11" s="69" t="s">
        <v>168</v>
      </c>
      <c r="D11" s="70">
        <v>3212</v>
      </c>
      <c r="E11" s="70">
        <v>32.700000000000003</v>
      </c>
      <c r="F11" s="70">
        <v>12.82</v>
      </c>
      <c r="G11" s="70">
        <v>5.9</v>
      </c>
      <c r="H11" s="70">
        <v>800</v>
      </c>
      <c r="I11" s="72">
        <v>82.4</v>
      </c>
      <c r="J11" s="58" t="s">
        <v>167</v>
      </c>
      <c r="K11" s="75">
        <v>3212</v>
      </c>
      <c r="L11" s="73">
        <f>E11/F11</f>
        <v>2.5507020280811235</v>
      </c>
      <c r="M11" s="73">
        <f>E11/G11</f>
        <v>5.5423728813559325</v>
      </c>
      <c r="N11" s="64">
        <f t="shared" si="0"/>
        <v>0.10300000000000001</v>
      </c>
      <c r="O11" t="s">
        <v>169</v>
      </c>
    </row>
    <row r="12" spans="2:28" x14ac:dyDescent="0.25">
      <c r="B12" s="58"/>
      <c r="C12" s="69" t="s">
        <v>168</v>
      </c>
      <c r="D12" s="70">
        <v>2811</v>
      </c>
      <c r="E12" s="70">
        <v>28.57</v>
      </c>
      <c r="F12" s="70">
        <v>11.43</v>
      </c>
      <c r="G12" s="70">
        <v>4.6500000000000004</v>
      </c>
      <c r="H12" s="70">
        <v>550</v>
      </c>
      <c r="I12" s="72">
        <v>60</v>
      </c>
      <c r="J12" s="58"/>
      <c r="K12" s="75">
        <v>2811</v>
      </c>
      <c r="L12" s="73">
        <f>E12/F12</f>
        <v>2.499562554680665</v>
      </c>
      <c r="M12" s="73">
        <f>E12/G12</f>
        <v>6.1440860215053759</v>
      </c>
      <c r="N12" s="64">
        <f t="shared" si="0"/>
        <v>0.10909090909090909</v>
      </c>
    </row>
    <row r="13" spans="2:28" ht="15.75" thickBot="1" x14ac:dyDescent="0.3">
      <c r="B13" s="58"/>
      <c r="C13" s="69" t="s">
        <v>168</v>
      </c>
      <c r="D13" s="70">
        <v>2813</v>
      </c>
      <c r="E13" s="70">
        <v>27.59</v>
      </c>
      <c r="F13" s="70">
        <v>12.93</v>
      </c>
      <c r="G13" s="70">
        <v>6.15</v>
      </c>
      <c r="H13" s="70">
        <v>704</v>
      </c>
      <c r="I13" s="72">
        <v>82.7</v>
      </c>
      <c r="J13" s="58"/>
      <c r="K13" s="75">
        <v>2813</v>
      </c>
      <c r="L13" s="73">
        <f>E13/F13</f>
        <v>2.1337973704563034</v>
      </c>
      <c r="M13" s="73">
        <f>E13/G13</f>
        <v>4.486178861788618</v>
      </c>
      <c r="N13" s="76">
        <f t="shared" si="0"/>
        <v>0.11747159090909091</v>
      </c>
    </row>
    <row r="14" spans="2:28" ht="15.75" thickBot="1" x14ac:dyDescent="0.3">
      <c r="J14" s="77" t="s">
        <v>170</v>
      </c>
      <c r="K14" s="77"/>
      <c r="L14" s="56">
        <f>(SUM(L5:L13))/9</f>
        <v>3.0894812464572317</v>
      </c>
      <c r="M14" s="56">
        <f t="shared" ref="M14:N14" si="3">(SUM(M5:M13))/9</f>
        <v>8.6999428192787391</v>
      </c>
      <c r="N14" s="57">
        <f t="shared" si="3"/>
        <v>9.520851601362007E-2</v>
      </c>
    </row>
    <row r="15" spans="2:28" x14ac:dyDescent="0.25">
      <c r="B15" t="s">
        <v>171</v>
      </c>
      <c r="C15" t="s">
        <v>172</v>
      </c>
      <c r="J15" s="78" t="s">
        <v>173</v>
      </c>
      <c r="K15" s="78"/>
      <c r="L15" s="79">
        <f>L14/L4</f>
        <v>0.9592909806351223</v>
      </c>
      <c r="M15" s="79">
        <f t="shared" ref="M15:N15" si="4">M14/M4</f>
        <v>0.95341839115383442</v>
      </c>
      <c r="N15" s="80">
        <f t="shared" si="4"/>
        <v>0.79975153451440861</v>
      </c>
      <c r="R15" s="1">
        <v>0.21249999999999999</v>
      </c>
      <c r="S15" s="1">
        <v>0.1111111111111111</v>
      </c>
      <c r="T15" s="1">
        <v>9.1304347826086957E-2</v>
      </c>
      <c r="U15" s="1">
        <v>1.6491874149387558E-2</v>
      </c>
      <c r="V15" s="1">
        <v>4.488640287272979E-2</v>
      </c>
      <c r="W15" s="1">
        <v>5.1020408163265307E-2</v>
      </c>
      <c r="X15" s="1">
        <v>0.10300000000000001</v>
      </c>
      <c r="Y15" s="1">
        <v>0.10909090909090909</v>
      </c>
      <c r="Z15" s="1">
        <v>0.11747159090909091</v>
      </c>
      <c r="AA15" s="81">
        <v>9.520851601362007E-2</v>
      </c>
      <c r="AB15" s="81">
        <v>7.1428571428571425E-2</v>
      </c>
    </row>
    <row r="17" spans="11:28" x14ac:dyDescent="0.25">
      <c r="K17" t="s">
        <v>139</v>
      </c>
      <c r="L17" t="s">
        <v>140</v>
      </c>
      <c r="M17" t="s">
        <v>141</v>
      </c>
      <c r="N17" t="s">
        <v>142</v>
      </c>
      <c r="Q17" t="s">
        <v>139</v>
      </c>
      <c r="R17" t="s">
        <v>149</v>
      </c>
      <c r="S17" t="s">
        <v>152</v>
      </c>
      <c r="T17" t="s">
        <v>156</v>
      </c>
      <c r="U17" t="s">
        <v>160</v>
      </c>
      <c r="V17" t="s">
        <v>163</v>
      </c>
      <c r="W17" t="s">
        <v>166</v>
      </c>
      <c r="X17">
        <v>3212</v>
      </c>
      <c r="Y17">
        <v>2811</v>
      </c>
      <c r="Z17">
        <v>2813</v>
      </c>
      <c r="AA17" s="46" t="s">
        <v>170</v>
      </c>
      <c r="AB17" s="46" t="s">
        <v>145</v>
      </c>
    </row>
    <row r="18" spans="11:28" x14ac:dyDescent="0.25">
      <c r="K18" t="s">
        <v>145</v>
      </c>
      <c r="L18" s="1">
        <v>3.2205882352941173</v>
      </c>
      <c r="M18" s="1">
        <v>9.125</v>
      </c>
      <c r="N18" s="1">
        <v>7.1428571428571425E-2</v>
      </c>
      <c r="Q18" t="s">
        <v>140</v>
      </c>
      <c r="R18" s="1">
        <v>2.6666666666666665</v>
      </c>
      <c r="S18" s="1">
        <v>2.4166666666666665</v>
      </c>
      <c r="T18" s="1">
        <v>2.3620689655172415</v>
      </c>
      <c r="U18" s="1">
        <v>3.6806562380770695</v>
      </c>
      <c r="V18" s="1">
        <v>4.3055555555555554</v>
      </c>
      <c r="W18" s="1">
        <v>5.1896551724137936</v>
      </c>
      <c r="X18" s="1">
        <v>2.5507020280811235</v>
      </c>
      <c r="Y18" s="1">
        <v>2.499562554680665</v>
      </c>
      <c r="Z18" s="1">
        <v>2.1337973704563034</v>
      </c>
      <c r="AA18" s="81">
        <v>3.0894812464572317</v>
      </c>
      <c r="AB18" s="81">
        <v>3.2205882352941173</v>
      </c>
    </row>
    <row r="19" spans="11:28" x14ac:dyDescent="0.25">
      <c r="K19" t="s">
        <v>149</v>
      </c>
      <c r="L19" s="1">
        <v>2.6666666666666665</v>
      </c>
      <c r="M19" s="1">
        <v>9.2307692307692299</v>
      </c>
      <c r="N19" s="1">
        <v>0.21249999999999999</v>
      </c>
      <c r="Q19" t="s">
        <v>141</v>
      </c>
      <c r="R19" s="1">
        <v>9.2307692307692299</v>
      </c>
      <c r="S19" s="1">
        <v>8.6999999999999993</v>
      </c>
      <c r="T19" s="1">
        <v>6.3720930232558137</v>
      </c>
      <c r="U19" s="1">
        <v>12.399742930591259</v>
      </c>
      <c r="V19" s="1">
        <v>11.742424242424242</v>
      </c>
      <c r="W19" s="1">
        <v>13.681818181818182</v>
      </c>
      <c r="X19" s="1">
        <v>5.5423728813559325</v>
      </c>
      <c r="Y19" s="1">
        <v>6.1440860215053759</v>
      </c>
      <c r="Z19" s="1">
        <v>4.486178861788618</v>
      </c>
      <c r="AA19" s="81">
        <v>8.6999428192787391</v>
      </c>
      <c r="AB19" s="81">
        <v>9.125</v>
      </c>
    </row>
    <row r="20" spans="11:28" x14ac:dyDescent="0.25">
      <c r="K20" t="s">
        <v>152</v>
      </c>
      <c r="L20" s="1">
        <v>2.4166666666666665</v>
      </c>
      <c r="M20" s="1">
        <v>8.6999999999999993</v>
      </c>
      <c r="N20" s="1">
        <v>0.1111111111111111</v>
      </c>
      <c r="Q20" t="s">
        <v>142</v>
      </c>
      <c r="R20" s="1">
        <f>R15*10</f>
        <v>2.125</v>
      </c>
      <c r="S20" s="1">
        <f t="shared" ref="S20:AB20" si="5">S15*10</f>
        <v>1.1111111111111112</v>
      </c>
      <c r="T20" s="1">
        <f t="shared" si="5"/>
        <v>0.91304347826086962</v>
      </c>
      <c r="U20" s="1">
        <f t="shared" si="5"/>
        <v>0.16491874149387559</v>
      </c>
      <c r="V20" s="1">
        <f t="shared" si="5"/>
        <v>0.44886402872729791</v>
      </c>
      <c r="W20" s="1">
        <f t="shared" si="5"/>
        <v>0.51020408163265307</v>
      </c>
      <c r="X20" s="1">
        <f t="shared" si="5"/>
        <v>1.03</v>
      </c>
      <c r="Y20" s="1">
        <f t="shared" si="5"/>
        <v>1.0909090909090908</v>
      </c>
      <c r="Z20" s="1">
        <f t="shared" si="5"/>
        <v>1.1747159090909092</v>
      </c>
      <c r="AA20" s="1">
        <f t="shared" si="5"/>
        <v>0.9520851601362007</v>
      </c>
      <c r="AB20" s="1">
        <f t="shared" si="5"/>
        <v>0.71428571428571419</v>
      </c>
    </row>
    <row r="21" spans="11:28" x14ac:dyDescent="0.25">
      <c r="K21" t="s">
        <v>156</v>
      </c>
      <c r="L21" s="1">
        <v>2.3620689655172415</v>
      </c>
      <c r="M21" s="1">
        <v>6.3720930232558137</v>
      </c>
      <c r="N21" s="1">
        <v>9.1304347826086957E-2</v>
      </c>
    </row>
    <row r="22" spans="11:28" x14ac:dyDescent="0.25">
      <c r="K22" t="s">
        <v>160</v>
      </c>
      <c r="L22" s="1">
        <v>3.6806562380770695</v>
      </c>
      <c r="M22" s="1">
        <v>12.399742930591259</v>
      </c>
      <c r="N22" s="1">
        <v>1.6491874149387558E-2</v>
      </c>
    </row>
    <row r="23" spans="11:28" x14ac:dyDescent="0.25">
      <c r="K23" t="s">
        <v>163</v>
      </c>
      <c r="L23" s="1">
        <v>4.3055555555555554</v>
      </c>
      <c r="M23" s="1">
        <v>11.742424242424242</v>
      </c>
      <c r="N23" s="1">
        <v>4.488640287272979E-2</v>
      </c>
    </row>
    <row r="24" spans="11:28" x14ac:dyDescent="0.25">
      <c r="K24" t="s">
        <v>166</v>
      </c>
      <c r="L24" s="1">
        <v>5.1896551724137936</v>
      </c>
      <c r="M24" s="1">
        <v>13.681818181818182</v>
      </c>
      <c r="N24" s="1">
        <v>5.1020408163265307E-2</v>
      </c>
    </row>
    <row r="25" spans="11:28" x14ac:dyDescent="0.25">
      <c r="K25">
        <v>3212</v>
      </c>
      <c r="L25" s="1">
        <v>2.5507020280811235</v>
      </c>
      <c r="M25" s="1">
        <v>5.5423728813559325</v>
      </c>
      <c r="N25" s="1">
        <v>0.10300000000000001</v>
      </c>
    </row>
    <row r="26" spans="11:28" x14ac:dyDescent="0.25">
      <c r="K26">
        <v>2811</v>
      </c>
      <c r="L26" s="1">
        <v>2.499562554680665</v>
      </c>
      <c r="M26" s="1">
        <v>6.1440860215053759</v>
      </c>
      <c r="N26" s="1">
        <v>0.10909090909090909</v>
      </c>
    </row>
    <row r="27" spans="11:28" x14ac:dyDescent="0.25">
      <c r="K27">
        <v>2813</v>
      </c>
      <c r="L27" s="1">
        <v>2.1337973704563034</v>
      </c>
      <c r="M27" s="1">
        <v>4.486178861788618</v>
      </c>
      <c r="N27" s="1">
        <v>0.11747159090909091</v>
      </c>
    </row>
    <row r="28" spans="11:28" x14ac:dyDescent="0.25">
      <c r="K28" t="s">
        <v>170</v>
      </c>
      <c r="L28" s="1">
        <v>3.0894812464572317</v>
      </c>
      <c r="M28" s="1">
        <v>8.6999428192787391</v>
      </c>
      <c r="N28" s="1">
        <v>9.520851601362007E-2</v>
      </c>
    </row>
  </sheetData>
  <mergeCells count="9">
    <mergeCell ref="J14:K14"/>
    <mergeCell ref="J15:K15"/>
    <mergeCell ref="B2:I2"/>
    <mergeCell ref="B5:B7"/>
    <mergeCell ref="J5:J7"/>
    <mergeCell ref="B8:B9"/>
    <mergeCell ref="J8:J9"/>
    <mergeCell ref="B11:B13"/>
    <mergeCell ref="J11:J13"/>
  </mergeCells>
  <hyperlinks>
    <hyperlink ref="H10" r:id="rId1" tooltip="Type 837 tug" display="https://en.wikipedia.org/wiki/Type_837_tug?utm_source=chatgpt.com" xr:uid="{35E86CBB-EF13-421A-8844-76467259EAA9}"/>
    <hyperlink ref="O7" r:id="rId2" xr:uid="{7BE423C8-8EE1-4350-A7C7-9D7F7921918E}"/>
    <hyperlink ref="O8" r:id="rId3" xr:uid="{DDF10572-2F8E-4530-9D83-231CC948989A}"/>
  </hyperlinks>
  <pageMargins left="0.511811024" right="0.511811024" top="0.78740157499999996" bottom="0.78740157499999996" header="0.31496062000000002" footer="0.31496062000000002"/>
  <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FA920A-8A82-4F3D-BBAA-C7B89A1222A5}">
  <dimension ref="B2:K24"/>
  <sheetViews>
    <sheetView workbookViewId="0">
      <selection activeCell="G12" sqref="G12"/>
    </sheetView>
  </sheetViews>
  <sheetFormatPr defaultRowHeight="15" x14ac:dyDescent="0.25"/>
  <cols>
    <col min="2" max="2" width="16.85546875" bestFit="1" customWidth="1"/>
    <col min="3" max="3" width="18.42578125" customWidth="1"/>
    <col min="4" max="4" width="16.140625" customWidth="1"/>
    <col min="5" max="5" width="20.7109375" bestFit="1" customWidth="1"/>
    <col min="8" max="8" width="19.5703125" customWidth="1"/>
    <col min="9" max="9" width="18.7109375" customWidth="1"/>
    <col min="10" max="10" width="22" customWidth="1"/>
    <col min="11" max="11" width="20" customWidth="1"/>
  </cols>
  <sheetData>
    <row r="2" spans="2:11" x14ac:dyDescent="0.25">
      <c r="B2" s="3" t="s">
        <v>29</v>
      </c>
      <c r="C2" s="4" t="s">
        <v>31</v>
      </c>
      <c r="D2" s="4" t="s">
        <v>33</v>
      </c>
      <c r="E2" s="5" t="s">
        <v>35</v>
      </c>
    </row>
    <row r="3" spans="2:11" x14ac:dyDescent="0.25">
      <c r="B3" s="6" t="s">
        <v>30</v>
      </c>
      <c r="C3" s="7" t="s">
        <v>32</v>
      </c>
      <c r="D3" s="7" t="s">
        <v>34</v>
      </c>
      <c r="E3" s="8" t="s">
        <v>34</v>
      </c>
    </row>
    <row r="4" spans="2:11" x14ac:dyDescent="0.25">
      <c r="B4" s="3" t="s">
        <v>36</v>
      </c>
      <c r="C4" s="4" t="s">
        <v>38</v>
      </c>
      <c r="D4" s="4" t="s">
        <v>40</v>
      </c>
      <c r="E4" s="5" t="s">
        <v>42</v>
      </c>
    </row>
    <row r="5" spans="2:11" x14ac:dyDescent="0.25">
      <c r="B5" s="6" t="s">
        <v>37</v>
      </c>
      <c r="C5" s="7" t="s">
        <v>39</v>
      </c>
      <c r="D5" s="7" t="s">
        <v>41</v>
      </c>
      <c r="E5" s="8">
        <v>1</v>
      </c>
    </row>
    <row r="7" spans="2:11" ht="21" x14ac:dyDescent="0.25">
      <c r="B7" s="36" t="s">
        <v>43</v>
      </c>
      <c r="C7" s="36"/>
      <c r="D7" s="36"/>
      <c r="E7" s="36"/>
      <c r="H7" s="36" t="s">
        <v>84</v>
      </c>
      <c r="I7" s="36"/>
      <c r="J7" s="36"/>
      <c r="K7" s="36"/>
    </row>
    <row r="8" spans="2:11" ht="31.5" customHeight="1" x14ac:dyDescent="0.25">
      <c r="B8" s="9" t="s">
        <v>44</v>
      </c>
      <c r="C8" s="10" t="s">
        <v>45</v>
      </c>
      <c r="D8" s="10" t="s">
        <v>46</v>
      </c>
      <c r="E8" s="11" t="s">
        <v>47</v>
      </c>
      <c r="H8" s="40" t="s">
        <v>85</v>
      </c>
      <c r="I8" s="41"/>
      <c r="J8" s="40" t="s">
        <v>86</v>
      </c>
      <c r="K8" s="41"/>
    </row>
    <row r="9" spans="2:11" x14ac:dyDescent="0.25">
      <c r="B9" s="16" t="s">
        <v>48</v>
      </c>
      <c r="C9" s="17" t="s">
        <v>49</v>
      </c>
      <c r="D9" s="17" t="s">
        <v>50</v>
      </c>
      <c r="E9" s="18" t="s">
        <v>51</v>
      </c>
      <c r="H9" s="42" t="s">
        <v>87</v>
      </c>
      <c r="I9" s="43"/>
      <c r="J9" s="43" t="s">
        <v>88</v>
      </c>
      <c r="K9" s="44"/>
    </row>
    <row r="10" spans="2:11" ht="30" x14ac:dyDescent="0.25">
      <c r="B10" s="9" t="s">
        <v>52</v>
      </c>
      <c r="C10" s="10" t="s">
        <v>53</v>
      </c>
      <c r="D10" s="10" t="s">
        <v>54</v>
      </c>
      <c r="E10" s="11" t="s">
        <v>55</v>
      </c>
    </row>
    <row r="11" spans="2:11" x14ac:dyDescent="0.25">
      <c r="B11" s="16" t="s">
        <v>56</v>
      </c>
      <c r="C11" s="17" t="s">
        <v>57</v>
      </c>
      <c r="D11" s="17" t="s">
        <v>57</v>
      </c>
      <c r="E11" s="18" t="s">
        <v>58</v>
      </c>
    </row>
    <row r="12" spans="2:11" ht="45" x14ac:dyDescent="0.25">
      <c r="B12" s="9" t="s">
        <v>59</v>
      </c>
      <c r="C12" s="10" t="s">
        <v>59</v>
      </c>
      <c r="D12" s="37" t="s">
        <v>60</v>
      </c>
      <c r="E12" s="37"/>
    </row>
    <row r="13" spans="2:11" x14ac:dyDescent="0.25">
      <c r="B13" s="16" t="s">
        <v>61</v>
      </c>
      <c r="C13" s="17" t="s">
        <v>62</v>
      </c>
      <c r="D13" s="38" t="s">
        <v>63</v>
      </c>
      <c r="E13" s="39"/>
    </row>
    <row r="15" spans="2:11" ht="21" x14ac:dyDescent="0.25">
      <c r="B15" s="36" t="s">
        <v>64</v>
      </c>
      <c r="C15" s="36"/>
      <c r="D15" s="36"/>
      <c r="E15" s="36"/>
      <c r="H15" s="36" t="s">
        <v>89</v>
      </c>
      <c r="I15" s="36"/>
      <c r="J15" s="36"/>
      <c r="K15" s="15"/>
    </row>
    <row r="16" spans="2:11" ht="30" customHeight="1" x14ac:dyDescent="0.25">
      <c r="B16" s="40" t="s">
        <v>65</v>
      </c>
      <c r="C16" s="41"/>
      <c r="D16" s="40" t="s">
        <v>66</v>
      </c>
      <c r="E16" s="41"/>
      <c r="H16" s="9" t="s">
        <v>90</v>
      </c>
      <c r="I16" s="10" t="s">
        <v>91</v>
      </c>
      <c r="J16" s="10" t="s">
        <v>92</v>
      </c>
    </row>
    <row r="17" spans="2:10" x14ac:dyDescent="0.25">
      <c r="B17" s="42" t="s">
        <v>67</v>
      </c>
      <c r="C17" s="43"/>
      <c r="D17" s="43" t="s">
        <v>68</v>
      </c>
      <c r="E17" s="44"/>
      <c r="H17" s="12" t="s">
        <v>93</v>
      </c>
      <c r="I17" s="13" t="s">
        <v>94</v>
      </c>
      <c r="J17" s="13" t="s">
        <v>95</v>
      </c>
    </row>
    <row r="19" spans="2:10" ht="21" x14ac:dyDescent="0.25">
      <c r="B19" s="36" t="s">
        <v>69</v>
      </c>
      <c r="C19" s="36"/>
      <c r="D19" s="36"/>
      <c r="E19" s="36"/>
    </row>
    <row r="20" spans="2:10" ht="30" x14ac:dyDescent="0.25">
      <c r="B20" s="9" t="s">
        <v>70</v>
      </c>
      <c r="C20" s="10" t="s">
        <v>71</v>
      </c>
      <c r="D20" s="10" t="s">
        <v>72</v>
      </c>
      <c r="E20" s="11" t="s">
        <v>73</v>
      </c>
    </row>
    <row r="21" spans="2:10" x14ac:dyDescent="0.25">
      <c r="B21" s="12" t="s">
        <v>50</v>
      </c>
      <c r="C21" s="13" t="s">
        <v>51</v>
      </c>
      <c r="D21" s="13" t="s">
        <v>74</v>
      </c>
      <c r="E21" s="14" t="s">
        <v>75</v>
      </c>
    </row>
    <row r="22" spans="2:10" ht="45" x14ac:dyDescent="0.25">
      <c r="B22" s="9" t="s">
        <v>76</v>
      </c>
      <c r="C22" s="10" t="s">
        <v>77</v>
      </c>
      <c r="D22" s="10" t="s">
        <v>78</v>
      </c>
      <c r="E22" s="11" t="s">
        <v>79</v>
      </c>
    </row>
    <row r="23" spans="2:10" x14ac:dyDescent="0.25">
      <c r="B23" s="12" t="s">
        <v>80</v>
      </c>
      <c r="C23" s="13" t="s">
        <v>81</v>
      </c>
      <c r="D23" s="13" t="s">
        <v>82</v>
      </c>
      <c r="E23" s="14" t="s">
        <v>83</v>
      </c>
    </row>
    <row r="24" spans="2:10" x14ac:dyDescent="0.25">
      <c r="B24" s="12"/>
      <c r="C24" s="13"/>
      <c r="D24" s="13"/>
      <c r="E24" s="14"/>
    </row>
  </sheetData>
  <mergeCells count="15">
    <mergeCell ref="H7:K7"/>
    <mergeCell ref="H8:I8"/>
    <mergeCell ref="J8:K8"/>
    <mergeCell ref="H9:I9"/>
    <mergeCell ref="J9:K9"/>
    <mergeCell ref="H15:J15"/>
    <mergeCell ref="B16:C16"/>
    <mergeCell ref="D16:E16"/>
    <mergeCell ref="B17:C17"/>
    <mergeCell ref="D17:E17"/>
    <mergeCell ref="B19:E19"/>
    <mergeCell ref="B7:E7"/>
    <mergeCell ref="D12:E12"/>
    <mergeCell ref="D13:E13"/>
    <mergeCell ref="B15:E15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ED668F-8BF5-4DC8-9D26-631195375081}">
  <dimension ref="B2:F43"/>
  <sheetViews>
    <sheetView zoomScaleNormal="100" workbookViewId="0">
      <selection activeCell="I21" sqref="I21"/>
    </sheetView>
  </sheetViews>
  <sheetFormatPr defaultRowHeight="15" x14ac:dyDescent="0.25"/>
  <cols>
    <col min="2" max="2" width="14.28515625" customWidth="1"/>
    <col min="3" max="4" width="17.28515625" customWidth="1"/>
    <col min="5" max="5" width="22.42578125" customWidth="1"/>
    <col min="6" max="6" width="22.85546875" customWidth="1"/>
  </cols>
  <sheetData>
    <row r="2" spans="2:6" x14ac:dyDescent="0.25">
      <c r="B2" s="2" t="s">
        <v>97</v>
      </c>
      <c r="C2" s="20" t="s">
        <v>98</v>
      </c>
      <c r="D2" s="20" t="s">
        <v>99</v>
      </c>
      <c r="E2" s="20" t="s">
        <v>100</v>
      </c>
      <c r="F2" s="20" t="s">
        <v>101</v>
      </c>
    </row>
    <row r="3" spans="2:6" x14ac:dyDescent="0.25">
      <c r="B3" s="19">
        <v>0</v>
      </c>
      <c r="C3" s="19">
        <v>0</v>
      </c>
      <c r="D3" s="19">
        <v>0</v>
      </c>
      <c r="E3" s="19" t="s">
        <v>96</v>
      </c>
      <c r="F3" s="19">
        <v>0</v>
      </c>
    </row>
    <row r="4" spans="2:6" x14ac:dyDescent="0.25">
      <c r="B4" s="19">
        <v>0.1</v>
      </c>
      <c r="C4" s="19">
        <v>1.6E-2</v>
      </c>
      <c r="D4" s="19">
        <v>0.17899999999999999</v>
      </c>
      <c r="E4" s="19">
        <v>0.24</v>
      </c>
      <c r="F4" s="19">
        <v>0.01</v>
      </c>
    </row>
    <row r="5" spans="2:6" x14ac:dyDescent="0.25">
      <c r="B5" s="19">
        <v>0.2</v>
      </c>
      <c r="C5" s="19">
        <v>3.3000000000000002E-2</v>
      </c>
      <c r="D5" s="19">
        <v>0.35799999999999998</v>
      </c>
      <c r="E5" s="19">
        <v>0.79</v>
      </c>
      <c r="F5" s="19">
        <v>0.08</v>
      </c>
    </row>
    <row r="6" spans="2:6" x14ac:dyDescent="0.25">
      <c r="B6" s="19">
        <v>0.3</v>
      </c>
      <c r="C6" s="19">
        <v>4.9000000000000002E-2</v>
      </c>
      <c r="D6" s="19">
        <v>0.53700000000000003</v>
      </c>
      <c r="E6" s="19">
        <v>1.59</v>
      </c>
      <c r="F6" s="19">
        <v>0.24</v>
      </c>
    </row>
    <row r="7" spans="2:6" x14ac:dyDescent="0.25">
      <c r="B7" s="19">
        <v>0.4</v>
      </c>
      <c r="C7" s="19">
        <v>6.6000000000000003E-2</v>
      </c>
      <c r="D7" s="19">
        <v>0.71599999999999997</v>
      </c>
      <c r="E7" s="19">
        <v>2.61</v>
      </c>
      <c r="F7" s="19">
        <v>0.54</v>
      </c>
    </row>
    <row r="8" spans="2:6" x14ac:dyDescent="0.25">
      <c r="B8" s="19">
        <v>0.5</v>
      </c>
      <c r="C8" s="19">
        <v>8.2000000000000003E-2</v>
      </c>
      <c r="D8" s="19">
        <v>0.89500000000000002</v>
      </c>
      <c r="E8" s="19">
        <v>3.86</v>
      </c>
      <c r="F8" s="19">
        <v>0.99</v>
      </c>
    </row>
    <row r="9" spans="2:6" x14ac:dyDescent="0.25">
      <c r="B9" s="19">
        <v>0.6</v>
      </c>
      <c r="C9" s="19">
        <v>9.9000000000000005E-2</v>
      </c>
      <c r="D9" s="19">
        <v>1.0740000000000001</v>
      </c>
      <c r="E9" s="19">
        <v>5.32</v>
      </c>
      <c r="F9" s="19">
        <v>1.64</v>
      </c>
    </row>
    <row r="10" spans="2:6" x14ac:dyDescent="0.25">
      <c r="B10" s="19">
        <v>0.7</v>
      </c>
      <c r="C10" s="19">
        <v>0.115</v>
      </c>
      <c r="D10" s="19">
        <v>1.2529999999999999</v>
      </c>
      <c r="E10" s="19">
        <v>6.98</v>
      </c>
      <c r="F10" s="19">
        <v>2.5099999999999998</v>
      </c>
    </row>
    <row r="11" spans="2:6" x14ac:dyDescent="0.25">
      <c r="B11" s="19">
        <v>0.8</v>
      </c>
      <c r="C11" s="19">
        <v>0.13100000000000001</v>
      </c>
      <c r="D11" s="19">
        <v>1.4319999999999999</v>
      </c>
      <c r="E11" s="19">
        <v>8.83</v>
      </c>
      <c r="F11" s="19">
        <v>3.63</v>
      </c>
    </row>
    <row r="12" spans="2:6" x14ac:dyDescent="0.25">
      <c r="B12" s="19">
        <v>0.9</v>
      </c>
      <c r="C12" s="19">
        <v>0.14799999999999999</v>
      </c>
      <c r="D12" s="19">
        <v>1.611</v>
      </c>
      <c r="E12" s="19">
        <v>10.87</v>
      </c>
      <c r="F12" s="19">
        <v>5.03</v>
      </c>
    </row>
    <row r="13" spans="2:6" x14ac:dyDescent="0.25">
      <c r="B13" s="19">
        <v>1</v>
      </c>
      <c r="C13" s="19">
        <v>0.16400000000000001</v>
      </c>
      <c r="D13" s="19">
        <v>1.79</v>
      </c>
      <c r="E13" s="19">
        <v>13.1</v>
      </c>
      <c r="F13" s="19">
        <v>6.74</v>
      </c>
    </row>
    <row r="14" spans="2:6" x14ac:dyDescent="0.25">
      <c r="B14" s="19">
        <v>1.1000000000000001</v>
      </c>
      <c r="C14" s="19">
        <v>0.18099999999999999</v>
      </c>
      <c r="D14" s="19">
        <v>1.9690000000000001</v>
      </c>
      <c r="E14" s="19">
        <v>15.51</v>
      </c>
      <c r="F14" s="19">
        <v>8.7799999999999994</v>
      </c>
    </row>
    <row r="15" spans="2:6" x14ac:dyDescent="0.25">
      <c r="B15" s="19">
        <v>1.2</v>
      </c>
      <c r="C15" s="19">
        <v>0.19700000000000001</v>
      </c>
      <c r="D15" s="19">
        <v>2.1480000000000001</v>
      </c>
      <c r="E15" s="19">
        <v>18.100000000000001</v>
      </c>
      <c r="F15" s="19">
        <v>11.17</v>
      </c>
    </row>
    <row r="16" spans="2:6" x14ac:dyDescent="0.25">
      <c r="B16" s="19">
        <v>1.3</v>
      </c>
      <c r="C16" s="19">
        <v>0.214</v>
      </c>
      <c r="D16" s="19">
        <v>2.327</v>
      </c>
      <c r="E16" s="19">
        <v>20.85</v>
      </c>
      <c r="F16" s="19">
        <v>13.95</v>
      </c>
    </row>
    <row r="17" spans="2:6" x14ac:dyDescent="0.25">
      <c r="B17" s="19">
        <v>1.4</v>
      </c>
      <c r="C17" s="19">
        <v>0.23</v>
      </c>
      <c r="D17" s="19">
        <v>2.5059999999999998</v>
      </c>
      <c r="E17" s="19">
        <v>23.77</v>
      </c>
      <c r="F17" s="19">
        <v>17.12</v>
      </c>
    </row>
    <row r="18" spans="2:6" x14ac:dyDescent="0.25">
      <c r="B18" s="19">
        <v>1.5</v>
      </c>
      <c r="C18" s="19">
        <v>0.246</v>
      </c>
      <c r="D18" s="19">
        <v>2.6850000000000001</v>
      </c>
      <c r="E18" s="19">
        <v>26.83</v>
      </c>
      <c r="F18" s="19">
        <v>20.71</v>
      </c>
    </row>
    <row r="19" spans="2:6" x14ac:dyDescent="0.25">
      <c r="B19" s="19">
        <v>1.6</v>
      </c>
      <c r="C19" s="19">
        <v>0.26300000000000001</v>
      </c>
      <c r="D19" s="19">
        <v>2.8639999999999999</v>
      </c>
      <c r="E19" s="19">
        <v>30.04</v>
      </c>
      <c r="F19" s="19">
        <v>24.73</v>
      </c>
    </row>
    <row r="20" spans="2:6" x14ac:dyDescent="0.25">
      <c r="B20" s="19">
        <v>1.7</v>
      </c>
      <c r="C20" s="19">
        <v>0.27900000000000003</v>
      </c>
      <c r="D20" s="19">
        <v>3.0430000000000001</v>
      </c>
      <c r="E20" s="19">
        <v>33.369999999999997</v>
      </c>
      <c r="F20" s="19">
        <v>29.19</v>
      </c>
    </row>
    <row r="21" spans="2:6" x14ac:dyDescent="0.25">
      <c r="B21" s="19">
        <v>1.8</v>
      </c>
      <c r="C21" s="19">
        <v>0.29599999999999999</v>
      </c>
      <c r="D21" s="19">
        <v>3.222</v>
      </c>
      <c r="E21" s="19">
        <v>36.82</v>
      </c>
      <c r="F21" s="19">
        <v>34.090000000000003</v>
      </c>
    </row>
    <row r="22" spans="2:6" x14ac:dyDescent="0.25">
      <c r="B22" s="19">
        <v>1.9</v>
      </c>
      <c r="C22" s="19">
        <v>0.312</v>
      </c>
      <c r="D22" s="19">
        <v>3.4009999999999998</v>
      </c>
      <c r="E22" s="19">
        <v>40.36</v>
      </c>
      <c r="F22" s="19">
        <v>39.450000000000003</v>
      </c>
    </row>
    <row r="23" spans="2:6" x14ac:dyDescent="0.25">
      <c r="B23" s="19">
        <v>2</v>
      </c>
      <c r="C23" s="19">
        <v>0.32900000000000001</v>
      </c>
      <c r="D23" s="19">
        <v>3.58</v>
      </c>
      <c r="E23" s="19">
        <v>43.99</v>
      </c>
      <c r="F23" s="19">
        <v>45.26</v>
      </c>
    </row>
    <row r="24" spans="2:6" x14ac:dyDescent="0.25">
      <c r="B24" s="19">
        <v>2.1</v>
      </c>
      <c r="C24" s="19">
        <v>0.34499999999999997</v>
      </c>
      <c r="D24" s="19">
        <v>3.7589999999999999</v>
      </c>
      <c r="E24" s="19">
        <v>47.68</v>
      </c>
      <c r="F24" s="19">
        <v>51.51</v>
      </c>
    </row>
    <row r="25" spans="2:6" x14ac:dyDescent="0.25">
      <c r="B25" s="19">
        <v>2.2000000000000002</v>
      </c>
      <c r="C25" s="19">
        <v>0.36099999999999999</v>
      </c>
      <c r="D25" s="19">
        <v>3.9380000000000002</v>
      </c>
      <c r="E25" s="19">
        <v>51.42</v>
      </c>
      <c r="F25" s="19">
        <v>58.2</v>
      </c>
    </row>
    <row r="26" spans="2:6" x14ac:dyDescent="0.25">
      <c r="B26" s="19">
        <v>2.2999999999999998</v>
      </c>
      <c r="C26" s="19">
        <v>0.378</v>
      </c>
      <c r="D26" s="19">
        <v>4.117</v>
      </c>
      <c r="E26" s="19">
        <v>55.19</v>
      </c>
      <c r="F26" s="19">
        <v>65.31</v>
      </c>
    </row>
    <row r="27" spans="2:6" x14ac:dyDescent="0.25">
      <c r="B27" s="19">
        <v>2.4</v>
      </c>
      <c r="C27" s="19">
        <v>0.39400000000000002</v>
      </c>
      <c r="D27" s="19">
        <v>4.2960000000000003</v>
      </c>
      <c r="E27" s="19">
        <v>58.99</v>
      </c>
      <c r="F27" s="19">
        <v>72.83</v>
      </c>
    </row>
    <row r="28" spans="2:6" x14ac:dyDescent="0.25">
      <c r="B28" s="19">
        <v>2.5</v>
      </c>
      <c r="C28" s="19">
        <v>0.41099999999999998</v>
      </c>
      <c r="D28" s="19">
        <v>4.4749999999999996</v>
      </c>
      <c r="E28" s="19">
        <v>63.65</v>
      </c>
      <c r="F28" s="19">
        <v>81.86</v>
      </c>
    </row>
    <row r="29" spans="2:6" x14ac:dyDescent="0.25">
      <c r="B29" s="19">
        <v>2.6</v>
      </c>
      <c r="C29" s="19">
        <v>0.42699999999999999</v>
      </c>
      <c r="D29" s="19">
        <v>4.6539999999999999</v>
      </c>
      <c r="E29" s="19">
        <v>68.89</v>
      </c>
      <c r="F29" s="19">
        <v>92.14</v>
      </c>
    </row>
    <row r="30" spans="2:6" x14ac:dyDescent="0.25">
      <c r="B30" s="19">
        <v>2.7</v>
      </c>
      <c r="C30" s="19">
        <v>0.44400000000000001</v>
      </c>
      <c r="D30" s="19">
        <v>4.8330000000000002</v>
      </c>
      <c r="E30" s="19">
        <v>74.28</v>
      </c>
      <c r="F30" s="19">
        <v>103.17</v>
      </c>
    </row>
    <row r="31" spans="2:6" x14ac:dyDescent="0.25">
      <c r="B31" s="19">
        <v>2.8</v>
      </c>
      <c r="C31" s="19">
        <v>0.46</v>
      </c>
      <c r="D31" s="19">
        <v>5.0119999999999996</v>
      </c>
      <c r="E31" s="19">
        <v>79.81</v>
      </c>
      <c r="F31" s="19">
        <v>114.97</v>
      </c>
    </row>
    <row r="32" spans="2:6" x14ac:dyDescent="0.25">
      <c r="B32" s="19">
        <v>2.9</v>
      </c>
      <c r="C32" s="19">
        <v>0.47599999999999998</v>
      </c>
      <c r="D32" s="19">
        <v>5.1909999999999998</v>
      </c>
      <c r="E32" s="19">
        <v>85.5</v>
      </c>
      <c r="F32" s="19">
        <v>127.55</v>
      </c>
    </row>
    <row r="33" spans="2:6" x14ac:dyDescent="0.25">
      <c r="B33" s="19">
        <v>3</v>
      </c>
      <c r="C33" s="19">
        <v>0.49299999999999999</v>
      </c>
      <c r="D33" s="19">
        <v>5.37</v>
      </c>
      <c r="E33" s="19">
        <v>91.32</v>
      </c>
      <c r="F33" s="19">
        <v>140.94</v>
      </c>
    </row>
    <row r="34" spans="2:6" x14ac:dyDescent="0.25">
      <c r="B34" s="19">
        <v>3.1</v>
      </c>
      <c r="C34" s="19">
        <v>0.50900000000000001</v>
      </c>
      <c r="D34" s="19">
        <v>5.5490000000000004</v>
      </c>
      <c r="E34" s="19">
        <v>97.3</v>
      </c>
      <c r="F34" s="19">
        <v>155.16</v>
      </c>
    </row>
    <row r="35" spans="2:6" x14ac:dyDescent="0.25">
      <c r="B35" s="19">
        <v>3.2</v>
      </c>
      <c r="C35" s="19">
        <v>0.52600000000000002</v>
      </c>
      <c r="D35" s="19">
        <v>5.7279999999999998</v>
      </c>
      <c r="E35" s="19">
        <v>103.41</v>
      </c>
      <c r="F35" s="19">
        <v>170.24</v>
      </c>
    </row>
    <row r="36" spans="2:6" x14ac:dyDescent="0.25">
      <c r="B36" s="19">
        <v>3.3</v>
      </c>
      <c r="C36" s="19">
        <v>0.54200000000000004</v>
      </c>
      <c r="D36" s="19">
        <v>5.907</v>
      </c>
      <c r="E36" s="19">
        <v>109.67</v>
      </c>
      <c r="F36" s="19">
        <v>186.18</v>
      </c>
    </row>
    <row r="37" spans="2:6" x14ac:dyDescent="0.25">
      <c r="B37" s="19">
        <v>3.4</v>
      </c>
      <c r="C37" s="19">
        <v>0.55900000000000005</v>
      </c>
      <c r="D37" s="19">
        <v>6.0860000000000003</v>
      </c>
      <c r="E37" s="19">
        <v>115.86</v>
      </c>
      <c r="F37" s="19">
        <v>202.66</v>
      </c>
    </row>
    <row r="38" spans="2:6" x14ac:dyDescent="0.25">
      <c r="B38" s="19">
        <v>3.5</v>
      </c>
      <c r="C38" s="19">
        <v>0.57499999999999996</v>
      </c>
      <c r="D38" s="19">
        <v>6.2649999999999997</v>
      </c>
      <c r="E38" s="19">
        <v>122.01</v>
      </c>
      <c r="F38" s="19">
        <v>219.69</v>
      </c>
    </row>
    <row r="39" spans="2:6" x14ac:dyDescent="0.25">
      <c r="B39" s="19">
        <v>3.6</v>
      </c>
      <c r="C39" s="19">
        <v>0.59099999999999997</v>
      </c>
      <c r="D39" s="19">
        <v>6.444</v>
      </c>
      <c r="E39" s="19">
        <v>128.30000000000001</v>
      </c>
      <c r="F39" s="19">
        <v>237.61</v>
      </c>
    </row>
    <row r="40" spans="2:6" x14ac:dyDescent="0.25">
      <c r="B40" s="19">
        <v>3.7</v>
      </c>
      <c r="C40" s="19">
        <v>0.60799999999999998</v>
      </c>
      <c r="D40" s="19">
        <v>6.6230000000000002</v>
      </c>
      <c r="E40" s="19">
        <v>134.72</v>
      </c>
      <c r="F40" s="19">
        <v>256.44</v>
      </c>
    </row>
    <row r="41" spans="2:6" x14ac:dyDescent="0.25">
      <c r="B41" s="19">
        <v>3.8</v>
      </c>
      <c r="C41" s="19">
        <v>0.624</v>
      </c>
      <c r="D41" s="19">
        <v>6.8019999999999996</v>
      </c>
      <c r="E41" s="19">
        <v>141.29</v>
      </c>
      <c r="F41" s="19">
        <v>276.2</v>
      </c>
    </row>
    <row r="42" spans="2:6" x14ac:dyDescent="0.25">
      <c r="B42" s="19">
        <v>3.9</v>
      </c>
      <c r="C42" s="19">
        <v>0.64100000000000001</v>
      </c>
      <c r="D42" s="19">
        <v>6.9809999999999999</v>
      </c>
      <c r="E42" s="19">
        <v>147.97999999999999</v>
      </c>
      <c r="F42" s="19">
        <v>296.89999999999998</v>
      </c>
    </row>
    <row r="43" spans="2:6" x14ac:dyDescent="0.25">
      <c r="B43" s="19">
        <v>4</v>
      </c>
      <c r="C43" s="19">
        <v>0.65700000000000003</v>
      </c>
      <c r="D43" s="19">
        <v>7.16</v>
      </c>
      <c r="E43" s="19">
        <v>154.81</v>
      </c>
      <c r="F43" s="19">
        <v>318.57</v>
      </c>
    </row>
  </sheetData>
  <pageMargins left="0.511811024" right="0.511811024" top="0.78740157499999996" bottom="0.78740157499999996" header="0.31496062000000002" footer="0.31496062000000002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E6D7F4-7060-40CC-BAC8-F9FDCF060EAB}">
  <dimension ref="B1:D7"/>
  <sheetViews>
    <sheetView workbookViewId="0">
      <selection activeCell="D12" sqref="D12"/>
    </sheetView>
  </sheetViews>
  <sheetFormatPr defaultRowHeight="15" x14ac:dyDescent="0.25"/>
  <cols>
    <col min="2" max="2" width="25" customWidth="1"/>
    <col min="3" max="3" width="29.42578125" customWidth="1"/>
    <col min="4" max="4" width="32" customWidth="1"/>
  </cols>
  <sheetData>
    <row r="1" spans="2:4" x14ac:dyDescent="0.25">
      <c r="B1" s="24" t="s">
        <v>102</v>
      </c>
      <c r="C1" s="24" t="s">
        <v>103</v>
      </c>
      <c r="D1" s="24" t="s">
        <v>104</v>
      </c>
    </row>
    <row r="2" spans="2:4" x14ac:dyDescent="0.25">
      <c r="B2" s="25" t="s">
        <v>105</v>
      </c>
      <c r="C2" s="25" t="s">
        <v>106</v>
      </c>
      <c r="D2" s="25" t="s">
        <v>107</v>
      </c>
    </row>
    <row r="3" spans="2:4" ht="30" x14ac:dyDescent="0.25">
      <c r="B3" s="25" t="s">
        <v>108</v>
      </c>
      <c r="C3" s="25" t="s">
        <v>109</v>
      </c>
      <c r="D3" s="25" t="s">
        <v>110</v>
      </c>
    </row>
    <row r="4" spans="2:4" ht="30" x14ac:dyDescent="0.25">
      <c r="B4" s="25" t="s">
        <v>118</v>
      </c>
      <c r="C4" s="25" t="s">
        <v>111</v>
      </c>
      <c r="D4" s="25" t="s">
        <v>112</v>
      </c>
    </row>
    <row r="5" spans="2:4" ht="30" x14ac:dyDescent="0.25">
      <c r="B5" s="25" t="s">
        <v>113</v>
      </c>
      <c r="C5" s="25" t="s">
        <v>114</v>
      </c>
      <c r="D5" s="25" t="s">
        <v>115</v>
      </c>
    </row>
    <row r="6" spans="2:4" ht="45" x14ac:dyDescent="0.25">
      <c r="B6" s="25" t="s">
        <v>116</v>
      </c>
      <c r="C6" s="25" t="s">
        <v>119</v>
      </c>
      <c r="D6" s="25" t="s">
        <v>117</v>
      </c>
    </row>
    <row r="7" spans="2:4" ht="26.25" x14ac:dyDescent="0.25">
      <c r="B7" s="26" t="s">
        <v>120</v>
      </c>
      <c r="C7" s="26" t="s">
        <v>121</v>
      </c>
      <c r="D7" s="26" t="s">
        <v>122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71ACFB-E2C2-42A5-854E-406B9B95280F}">
  <dimension ref="A1"/>
  <sheetViews>
    <sheetView workbookViewId="0">
      <selection activeCell="U12" sqref="U12"/>
    </sheetView>
  </sheetViews>
  <sheetFormatPr defaultRowHeight="15" x14ac:dyDescent="0.25"/>
  <sheetData/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3BC89-8FBE-43ED-86BF-2A93D334F32B}">
  <dimension ref="A1:P30"/>
  <sheetViews>
    <sheetView workbookViewId="0">
      <selection activeCell="R6" sqref="R6"/>
    </sheetView>
  </sheetViews>
  <sheetFormatPr defaultRowHeight="15" x14ac:dyDescent="0.25"/>
  <sheetData>
    <row r="1" spans="1:16" ht="15" customHeight="1" x14ac:dyDescent="0.25">
      <c r="A1" s="115" t="s">
        <v>201</v>
      </c>
      <c r="B1" s="116"/>
      <c r="C1" s="116"/>
      <c r="D1" s="116"/>
      <c r="E1" s="116"/>
      <c r="F1" s="116"/>
      <c r="G1" s="116"/>
      <c r="H1" s="116"/>
      <c r="I1" s="116"/>
      <c r="J1" s="116"/>
      <c r="K1" s="116"/>
      <c r="L1" s="116"/>
      <c r="M1" s="116"/>
      <c r="N1" s="116"/>
      <c r="O1" s="116"/>
      <c r="P1" s="117"/>
    </row>
    <row r="2" spans="1:16" ht="15" customHeight="1" thickBot="1" x14ac:dyDescent="0.3">
      <c r="A2" s="118"/>
      <c r="B2" s="119"/>
      <c r="C2" s="119"/>
      <c r="D2" s="119"/>
      <c r="E2" s="119"/>
      <c r="F2" s="119"/>
      <c r="G2" s="119"/>
      <c r="H2" s="119"/>
      <c r="I2" s="119"/>
      <c r="J2" s="119"/>
      <c r="K2" s="119"/>
      <c r="L2" s="119"/>
      <c r="M2" s="119"/>
      <c r="N2" s="119"/>
      <c r="O2" s="119"/>
      <c r="P2" s="120"/>
    </row>
    <row r="3" spans="1:16" ht="15.75" thickBot="1" x14ac:dyDescent="0.3">
      <c r="A3" s="121" t="s">
        <v>202</v>
      </c>
      <c r="B3" s="122"/>
      <c r="C3" s="122"/>
      <c r="D3" s="122"/>
      <c r="E3" s="122"/>
      <c r="F3" s="122"/>
      <c r="G3" s="122"/>
      <c r="H3" s="123"/>
      <c r="I3" s="121" t="s">
        <v>203</v>
      </c>
      <c r="J3" s="122"/>
      <c r="K3" s="122"/>
      <c r="L3" s="122"/>
      <c r="M3" s="122"/>
      <c r="N3" s="122"/>
      <c r="O3" s="122"/>
      <c r="P3" s="123"/>
    </row>
    <row r="18" spans="1:16" ht="15.75" thickBot="1" x14ac:dyDescent="0.3"/>
    <row r="19" spans="1:16" ht="15.75" thickBot="1" x14ac:dyDescent="0.3">
      <c r="A19" s="121" t="s">
        <v>204</v>
      </c>
      <c r="B19" s="122"/>
      <c r="C19" s="122"/>
      <c r="D19" s="122"/>
      <c r="E19" s="122"/>
      <c r="F19" s="122"/>
      <c r="G19" s="122"/>
      <c r="H19" s="123"/>
      <c r="I19" s="121" t="s">
        <v>205</v>
      </c>
      <c r="J19" s="122"/>
      <c r="K19" s="122"/>
      <c r="L19" s="122"/>
      <c r="M19" s="122"/>
      <c r="N19" s="122"/>
      <c r="O19" s="122"/>
      <c r="P19" s="123"/>
    </row>
    <row r="30" spans="1:16" x14ac:dyDescent="0.25">
      <c r="A30" s="114" t="s">
        <v>206</v>
      </c>
      <c r="B30" s="114"/>
      <c r="C30" s="114"/>
      <c r="D30" s="114"/>
      <c r="E30" s="114"/>
      <c r="F30" s="114"/>
      <c r="G30" s="114"/>
      <c r="H30" s="114"/>
      <c r="I30" s="114"/>
      <c r="J30" s="114"/>
      <c r="K30" s="114"/>
      <c r="L30" s="114"/>
      <c r="M30" s="114"/>
      <c r="N30" s="114"/>
      <c r="O30" s="114"/>
      <c r="P30" s="114"/>
    </row>
  </sheetData>
  <mergeCells count="7">
    <mergeCell ref="A30:H30"/>
    <mergeCell ref="I30:P30"/>
    <mergeCell ref="A3:H3"/>
    <mergeCell ref="I3:P3"/>
    <mergeCell ref="A19:H19"/>
    <mergeCell ref="I19:P19"/>
    <mergeCell ref="A1:P2"/>
  </mergeCells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DFE20F-6DB7-43DD-99C6-0688605048C7}">
  <dimension ref="C3:O22"/>
  <sheetViews>
    <sheetView topLeftCell="A6" workbookViewId="0">
      <selection activeCell="Q10" sqref="Q10"/>
    </sheetView>
  </sheetViews>
  <sheetFormatPr defaultRowHeight="15" x14ac:dyDescent="0.25"/>
  <cols>
    <col min="4" max="4" width="10.140625" bestFit="1" customWidth="1"/>
    <col min="11" max="11" width="17.42578125" customWidth="1"/>
    <col min="12" max="15" width="4.5703125" customWidth="1"/>
  </cols>
  <sheetData>
    <row r="3" spans="3:15" ht="15.75" thickBot="1" x14ac:dyDescent="0.3"/>
    <row r="4" spans="3:15" ht="15.75" thickBot="1" x14ac:dyDescent="0.3">
      <c r="D4" t="s">
        <v>174</v>
      </c>
      <c r="E4" s="82">
        <v>38</v>
      </c>
      <c r="F4" s="83">
        <f>E4</f>
        <v>38</v>
      </c>
      <c r="G4" s="83">
        <f>E4</f>
        <v>38</v>
      </c>
      <c r="H4" s="83">
        <f>E4</f>
        <v>38</v>
      </c>
      <c r="I4" s="84">
        <f>E4</f>
        <v>38</v>
      </c>
      <c r="J4" s="84">
        <f>E4</f>
        <v>38</v>
      </c>
      <c r="K4" s="83">
        <f>E4</f>
        <v>38</v>
      </c>
      <c r="L4" s="83">
        <f>E4</f>
        <v>38</v>
      </c>
      <c r="M4" s="83">
        <f>E4</f>
        <v>38</v>
      </c>
    </row>
    <row r="5" spans="3:15" x14ac:dyDescent="0.25">
      <c r="D5" t="s">
        <v>175</v>
      </c>
      <c r="E5" s="85">
        <v>24</v>
      </c>
      <c r="F5" s="83">
        <f>E5</f>
        <v>24</v>
      </c>
      <c r="G5" s="83">
        <f>E5</f>
        <v>24</v>
      </c>
      <c r="H5" s="83">
        <f>E5</f>
        <v>24</v>
      </c>
      <c r="I5" s="86">
        <f>E5</f>
        <v>24</v>
      </c>
      <c r="J5" s="86">
        <f>E5</f>
        <v>24</v>
      </c>
      <c r="K5" s="83">
        <f>E5</f>
        <v>24</v>
      </c>
      <c r="L5" s="83">
        <f>E5</f>
        <v>24</v>
      </c>
      <c r="M5" s="83">
        <f>E5</f>
        <v>24</v>
      </c>
    </row>
    <row r="6" spans="3:15" x14ac:dyDescent="0.25">
      <c r="D6" t="s">
        <v>176</v>
      </c>
      <c r="E6">
        <f>E4/E5</f>
        <v>1.5833333333333333</v>
      </c>
      <c r="F6">
        <f t="shared" ref="F6:M6" si="0">F4/F5</f>
        <v>1.5833333333333333</v>
      </c>
      <c r="G6">
        <f t="shared" si="0"/>
        <v>1.5833333333333333</v>
      </c>
      <c r="H6">
        <f t="shared" si="0"/>
        <v>1.5833333333333333</v>
      </c>
      <c r="I6" s="87">
        <f t="shared" si="0"/>
        <v>1.5833333333333333</v>
      </c>
      <c r="J6" s="87">
        <f t="shared" si="0"/>
        <v>1.5833333333333333</v>
      </c>
      <c r="K6">
        <f t="shared" si="0"/>
        <v>1.5833333333333333</v>
      </c>
      <c r="L6">
        <f t="shared" si="0"/>
        <v>1.5833333333333333</v>
      </c>
      <c r="M6">
        <f t="shared" si="0"/>
        <v>1.5833333333333333</v>
      </c>
    </row>
    <row r="7" spans="3:15" x14ac:dyDescent="0.25">
      <c r="D7" t="s">
        <v>177</v>
      </c>
      <c r="E7" s="88">
        <v>1</v>
      </c>
      <c r="F7" s="88">
        <v>1.25</v>
      </c>
      <c r="G7" s="88">
        <v>1.5</v>
      </c>
      <c r="H7" s="88">
        <v>1.75</v>
      </c>
      <c r="I7" s="89">
        <v>2</v>
      </c>
      <c r="J7" s="89">
        <v>2.25</v>
      </c>
      <c r="K7" s="88">
        <v>2.5</v>
      </c>
      <c r="L7" s="88">
        <v>2.75</v>
      </c>
      <c r="M7" s="88">
        <v>3</v>
      </c>
    </row>
    <row r="8" spans="3:15" x14ac:dyDescent="0.25">
      <c r="C8" s="90" t="s">
        <v>178</v>
      </c>
      <c r="D8" t="s">
        <v>179</v>
      </c>
      <c r="E8" s="91">
        <f>(E9+E10)/2</f>
        <v>31</v>
      </c>
      <c r="F8" s="91">
        <f t="shared" ref="F8:M8" si="1">(F9+F10)/2</f>
        <v>38.75</v>
      </c>
      <c r="G8" s="91">
        <f t="shared" si="1"/>
        <v>46.5</v>
      </c>
      <c r="H8" s="91">
        <f t="shared" si="1"/>
        <v>54.25</v>
      </c>
      <c r="I8" s="92">
        <f t="shared" si="1"/>
        <v>62</v>
      </c>
      <c r="J8" s="92">
        <f t="shared" si="1"/>
        <v>69.75</v>
      </c>
      <c r="K8" s="91">
        <f t="shared" si="1"/>
        <v>77.5</v>
      </c>
      <c r="L8" s="91">
        <f t="shared" si="1"/>
        <v>85.25</v>
      </c>
      <c r="M8" s="91">
        <f t="shared" si="1"/>
        <v>93</v>
      </c>
    </row>
    <row r="9" spans="3:15" x14ac:dyDescent="0.25">
      <c r="D9" t="s">
        <v>180</v>
      </c>
      <c r="E9">
        <f>E7*E4</f>
        <v>38</v>
      </c>
      <c r="F9">
        <f t="shared" ref="F9:M9" si="2">F7*F4</f>
        <v>47.5</v>
      </c>
      <c r="G9">
        <f t="shared" si="2"/>
        <v>57</v>
      </c>
      <c r="H9">
        <f t="shared" si="2"/>
        <v>66.5</v>
      </c>
      <c r="I9" s="87">
        <f t="shared" si="2"/>
        <v>76</v>
      </c>
      <c r="J9" s="87">
        <f t="shared" si="2"/>
        <v>85.5</v>
      </c>
      <c r="K9">
        <f t="shared" si="2"/>
        <v>95</v>
      </c>
      <c r="L9">
        <f t="shared" si="2"/>
        <v>104.5</v>
      </c>
      <c r="M9">
        <f t="shared" si="2"/>
        <v>114</v>
      </c>
    </row>
    <row r="10" spans="3:15" x14ac:dyDescent="0.25">
      <c r="D10" t="s">
        <v>181</v>
      </c>
      <c r="E10">
        <f>E7*E5</f>
        <v>24</v>
      </c>
      <c r="F10">
        <f t="shared" ref="F10:M10" si="3">F7*F5</f>
        <v>30</v>
      </c>
      <c r="G10">
        <f t="shared" si="3"/>
        <v>36</v>
      </c>
      <c r="H10">
        <f t="shared" si="3"/>
        <v>42</v>
      </c>
      <c r="I10" s="87">
        <f t="shared" si="3"/>
        <v>48</v>
      </c>
      <c r="J10" s="87">
        <f t="shared" si="3"/>
        <v>54</v>
      </c>
      <c r="K10">
        <f t="shared" si="3"/>
        <v>60</v>
      </c>
      <c r="L10">
        <f t="shared" si="3"/>
        <v>66</v>
      </c>
      <c r="M10">
        <f t="shared" si="3"/>
        <v>72</v>
      </c>
    </row>
    <row r="11" spans="3:15" x14ac:dyDescent="0.25">
      <c r="C11" s="90" t="s">
        <v>182</v>
      </c>
      <c r="D11" t="s">
        <v>183</v>
      </c>
      <c r="E11" s="91">
        <f>E9+(2*E7)</f>
        <v>40</v>
      </c>
      <c r="F11" s="91">
        <f t="shared" ref="F11:M11" si="4">F9+(2*F7)</f>
        <v>50</v>
      </c>
      <c r="G11" s="91">
        <f t="shared" si="4"/>
        <v>60</v>
      </c>
      <c r="H11" s="91">
        <f t="shared" si="4"/>
        <v>70</v>
      </c>
      <c r="I11" s="92">
        <f t="shared" si="4"/>
        <v>80</v>
      </c>
      <c r="J11" s="92">
        <f t="shared" si="4"/>
        <v>90</v>
      </c>
      <c r="K11" s="91">
        <f t="shared" si="4"/>
        <v>100</v>
      </c>
      <c r="L11" s="91">
        <f t="shared" si="4"/>
        <v>110</v>
      </c>
      <c r="M11" s="91">
        <f t="shared" si="4"/>
        <v>120</v>
      </c>
    </row>
    <row r="12" spans="3:15" ht="15.75" thickBot="1" x14ac:dyDescent="0.3">
      <c r="D12" t="s">
        <v>184</v>
      </c>
      <c r="E12">
        <f>E10+(2*E7)</f>
        <v>26</v>
      </c>
      <c r="F12">
        <f t="shared" ref="F12:M12" si="5">F10+(2*F7)</f>
        <v>32.5</v>
      </c>
      <c r="G12">
        <f t="shared" si="5"/>
        <v>39</v>
      </c>
      <c r="H12">
        <f t="shared" si="5"/>
        <v>45.5</v>
      </c>
      <c r="I12" s="93">
        <f t="shared" si="5"/>
        <v>52</v>
      </c>
      <c r="J12" s="93">
        <f t="shared" si="5"/>
        <v>58.5</v>
      </c>
      <c r="K12">
        <f t="shared" si="5"/>
        <v>65</v>
      </c>
      <c r="L12">
        <f t="shared" si="5"/>
        <v>71.5</v>
      </c>
      <c r="M12">
        <f t="shared" si="5"/>
        <v>78</v>
      </c>
    </row>
    <row r="13" spans="3:15" ht="30.75" thickBot="1" x14ac:dyDescent="0.3">
      <c r="K13" s="94" t="s">
        <v>185</v>
      </c>
      <c r="L13" s="95" t="s">
        <v>186</v>
      </c>
      <c r="M13" s="95" t="s">
        <v>187</v>
      </c>
      <c r="N13" s="95" t="s">
        <v>188</v>
      </c>
      <c r="O13" s="96" t="s">
        <v>189</v>
      </c>
    </row>
    <row r="14" spans="3:15" x14ac:dyDescent="0.25">
      <c r="E14" s="97" t="s">
        <v>174</v>
      </c>
      <c r="F14" s="98">
        <v>60</v>
      </c>
      <c r="G14" s="98">
        <v>70</v>
      </c>
      <c r="H14" s="98">
        <v>52</v>
      </c>
      <c r="I14" s="98">
        <v>46</v>
      </c>
      <c r="K14" s="99" t="s">
        <v>174</v>
      </c>
      <c r="L14" s="100">
        <v>37</v>
      </c>
      <c r="M14" s="101">
        <v>41</v>
      </c>
      <c r="N14" s="52">
        <v>31</v>
      </c>
      <c r="O14" s="102">
        <v>38</v>
      </c>
    </row>
    <row r="15" spans="3:15" x14ac:dyDescent="0.25">
      <c r="E15" s="87" t="s">
        <v>175</v>
      </c>
      <c r="F15" s="98">
        <v>46</v>
      </c>
      <c r="G15" s="98">
        <v>53</v>
      </c>
      <c r="H15" s="98">
        <v>40</v>
      </c>
      <c r="I15" s="98">
        <v>36</v>
      </c>
      <c r="K15" s="99" t="s">
        <v>175</v>
      </c>
      <c r="L15" s="100">
        <v>18</v>
      </c>
      <c r="M15" s="101">
        <v>21</v>
      </c>
      <c r="N15" s="52">
        <v>31</v>
      </c>
      <c r="O15" s="102">
        <v>24</v>
      </c>
    </row>
    <row r="16" spans="3:15" ht="15.75" thickBot="1" x14ac:dyDescent="0.3">
      <c r="E16" s="87" t="s">
        <v>176</v>
      </c>
      <c r="F16">
        <v>1.3043478260869565</v>
      </c>
      <c r="G16">
        <v>1.320754716981132</v>
      </c>
      <c r="H16">
        <v>1.3</v>
      </c>
      <c r="I16">
        <v>1.2777777777777777</v>
      </c>
      <c r="K16" s="99" t="s">
        <v>190</v>
      </c>
      <c r="L16" s="69">
        <v>2.0555555555555554</v>
      </c>
      <c r="M16" s="69">
        <v>1.9523809523809523</v>
      </c>
      <c r="N16" s="69">
        <v>1</v>
      </c>
      <c r="O16" s="103">
        <v>1.5833333333333333</v>
      </c>
    </row>
    <row r="17" spans="4:15" ht="15.75" thickBot="1" x14ac:dyDescent="0.3">
      <c r="E17" s="104" t="s">
        <v>177</v>
      </c>
      <c r="F17" s="98">
        <v>1.75</v>
      </c>
      <c r="G17" s="98">
        <v>1.5</v>
      </c>
      <c r="H17" s="98">
        <v>2</v>
      </c>
      <c r="I17" s="98">
        <v>2.25</v>
      </c>
      <c r="K17" s="99" t="s">
        <v>191</v>
      </c>
      <c r="L17" s="69">
        <v>2</v>
      </c>
      <c r="M17" s="69">
        <v>2</v>
      </c>
      <c r="N17" s="69">
        <v>2</v>
      </c>
      <c r="O17" s="103">
        <v>2</v>
      </c>
    </row>
    <row r="18" spans="4:15" ht="15.75" thickBot="1" x14ac:dyDescent="0.3">
      <c r="D18" s="90" t="s">
        <v>178</v>
      </c>
      <c r="E18" s="104" t="s">
        <v>179</v>
      </c>
      <c r="F18">
        <v>92.75</v>
      </c>
      <c r="G18">
        <v>92.25</v>
      </c>
      <c r="H18">
        <v>92</v>
      </c>
      <c r="I18">
        <v>92.25</v>
      </c>
      <c r="K18" s="99" t="s">
        <v>192</v>
      </c>
      <c r="L18" s="69">
        <v>55</v>
      </c>
      <c r="M18" s="69">
        <v>62</v>
      </c>
      <c r="N18" s="69">
        <v>62</v>
      </c>
      <c r="O18" s="103">
        <v>62</v>
      </c>
    </row>
    <row r="19" spans="4:15" x14ac:dyDescent="0.25">
      <c r="E19" s="87" t="s">
        <v>180</v>
      </c>
      <c r="F19">
        <v>105</v>
      </c>
      <c r="G19">
        <v>105</v>
      </c>
      <c r="H19">
        <v>104</v>
      </c>
      <c r="I19">
        <v>103.5</v>
      </c>
      <c r="K19" s="99" t="s">
        <v>193</v>
      </c>
      <c r="L19" s="67">
        <v>74</v>
      </c>
      <c r="M19" s="67">
        <v>82</v>
      </c>
      <c r="N19" s="69">
        <v>62</v>
      </c>
      <c r="O19" s="103">
        <v>76</v>
      </c>
    </row>
    <row r="20" spans="4:15" ht="15.75" thickBot="1" x14ac:dyDescent="0.3">
      <c r="E20" s="87" t="s">
        <v>181</v>
      </c>
      <c r="F20">
        <v>80.5</v>
      </c>
      <c r="G20">
        <v>79.5</v>
      </c>
      <c r="H20">
        <v>80</v>
      </c>
      <c r="I20">
        <v>81</v>
      </c>
      <c r="K20" s="99" t="s">
        <v>194</v>
      </c>
      <c r="L20" s="67">
        <v>36</v>
      </c>
      <c r="M20" s="67">
        <v>42</v>
      </c>
      <c r="N20" s="69">
        <v>62</v>
      </c>
      <c r="O20" s="103">
        <v>48</v>
      </c>
    </row>
    <row r="21" spans="4:15" ht="15.75" thickBot="1" x14ac:dyDescent="0.3">
      <c r="D21" s="90" t="s">
        <v>182</v>
      </c>
      <c r="E21" s="104" t="s">
        <v>183</v>
      </c>
      <c r="F21" s="98">
        <v>108.5</v>
      </c>
      <c r="G21" s="98">
        <v>108</v>
      </c>
      <c r="H21" s="98">
        <v>108</v>
      </c>
      <c r="I21" s="98">
        <v>108</v>
      </c>
      <c r="K21" s="99" t="s">
        <v>195</v>
      </c>
      <c r="L21" s="69">
        <v>78</v>
      </c>
      <c r="M21" s="69">
        <v>86</v>
      </c>
      <c r="N21" s="69">
        <v>66</v>
      </c>
      <c r="O21" s="103">
        <v>80</v>
      </c>
    </row>
    <row r="22" spans="4:15" ht="15.75" thickBot="1" x14ac:dyDescent="0.3">
      <c r="E22" s="93" t="s">
        <v>184</v>
      </c>
      <c r="F22">
        <v>84</v>
      </c>
      <c r="G22">
        <v>82.5</v>
      </c>
      <c r="H22">
        <v>84</v>
      </c>
      <c r="I22">
        <v>85.5</v>
      </c>
      <c r="K22" s="105" t="s">
        <v>196</v>
      </c>
      <c r="L22" s="106">
        <v>40</v>
      </c>
      <c r="M22" s="106">
        <v>46</v>
      </c>
      <c r="N22" s="106">
        <v>66</v>
      </c>
      <c r="O22" s="107">
        <v>52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6BFE09-F294-42AE-A873-357453E334AA}">
  <dimension ref="A1:B9"/>
  <sheetViews>
    <sheetView topLeftCell="A4" workbookViewId="0">
      <selection activeCell="M18" sqref="M18"/>
    </sheetView>
  </sheetViews>
  <sheetFormatPr defaultRowHeight="15" x14ac:dyDescent="0.25"/>
  <cols>
    <col min="1" max="2" width="19.42578125" customWidth="1"/>
  </cols>
  <sheetData>
    <row r="1" spans="1:2" x14ac:dyDescent="0.25">
      <c r="A1" t="s">
        <v>0</v>
      </c>
      <c r="B1" t="s">
        <v>1</v>
      </c>
    </row>
    <row r="2" spans="1:2" x14ac:dyDescent="0.25">
      <c r="A2" s="19">
        <v>0</v>
      </c>
      <c r="B2" s="19">
        <v>27</v>
      </c>
    </row>
    <row r="3" spans="1:2" x14ac:dyDescent="0.25">
      <c r="A3" s="19">
        <v>1</v>
      </c>
      <c r="B3" s="19">
        <v>28</v>
      </c>
    </row>
    <row r="4" spans="1:2" x14ac:dyDescent="0.25">
      <c r="A4" s="19">
        <v>2</v>
      </c>
      <c r="B4" s="19">
        <v>28.5</v>
      </c>
    </row>
    <row r="5" spans="1:2" x14ac:dyDescent="0.25">
      <c r="A5" s="19">
        <v>3</v>
      </c>
      <c r="B5" s="19">
        <v>29</v>
      </c>
    </row>
    <row r="6" spans="1:2" x14ac:dyDescent="0.25">
      <c r="A6" s="19">
        <v>4</v>
      </c>
      <c r="B6" s="19">
        <v>29.75</v>
      </c>
    </row>
    <row r="7" spans="1:2" x14ac:dyDescent="0.25">
      <c r="A7" s="19">
        <v>5</v>
      </c>
      <c r="B7" s="19">
        <v>30.25</v>
      </c>
    </row>
    <row r="8" spans="1:2" x14ac:dyDescent="0.25">
      <c r="A8" s="19">
        <v>6</v>
      </c>
      <c r="B8" s="19">
        <v>30.75</v>
      </c>
    </row>
    <row r="9" spans="1:2" x14ac:dyDescent="0.25">
      <c r="A9" s="19">
        <v>7</v>
      </c>
      <c r="B9" s="19">
        <v>31</v>
      </c>
    </row>
  </sheetData>
  <pageMargins left="0.511811024" right="0.511811024" top="0.78740157499999996" bottom="0.78740157499999996" header="0.31496062000000002" footer="0.31496062000000002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B940D8-6DFE-4A20-9FFF-76081F529BB4}">
  <dimension ref="A1:E32"/>
  <sheetViews>
    <sheetView zoomScale="85" zoomScaleNormal="85" workbookViewId="0">
      <selection activeCell="I13" sqref="I13"/>
    </sheetView>
  </sheetViews>
  <sheetFormatPr defaultRowHeight="15" x14ac:dyDescent="0.25"/>
  <cols>
    <col min="1" max="1" width="14.7109375" customWidth="1"/>
    <col min="2" max="2" width="19" customWidth="1"/>
    <col min="3" max="3" width="28.140625" customWidth="1"/>
    <col min="4" max="4" width="45.5703125" customWidth="1"/>
    <col min="5" max="5" width="46.5703125" customWidth="1"/>
  </cols>
  <sheetData>
    <row r="1" spans="1:5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5">
      <c r="A2">
        <v>0</v>
      </c>
      <c r="B2">
        <v>27</v>
      </c>
    </row>
    <row r="3" spans="1:5" x14ac:dyDescent="0.25">
      <c r="A3">
        <v>1</v>
      </c>
      <c r="B3">
        <v>28</v>
      </c>
    </row>
    <row r="4" spans="1:5" x14ac:dyDescent="0.25">
      <c r="A4">
        <v>2</v>
      </c>
      <c r="B4">
        <v>28.5</v>
      </c>
    </row>
    <row r="5" spans="1:5" x14ac:dyDescent="0.25">
      <c r="A5">
        <v>3</v>
      </c>
      <c r="B5">
        <v>29</v>
      </c>
    </row>
    <row r="6" spans="1:5" x14ac:dyDescent="0.25">
      <c r="A6">
        <v>4</v>
      </c>
      <c r="B6">
        <v>29.75</v>
      </c>
    </row>
    <row r="7" spans="1:5" x14ac:dyDescent="0.25">
      <c r="A7">
        <v>5</v>
      </c>
      <c r="B7">
        <v>30.25</v>
      </c>
    </row>
    <row r="8" spans="1:5" x14ac:dyDescent="0.25">
      <c r="A8">
        <v>6</v>
      </c>
      <c r="B8">
        <v>30.75</v>
      </c>
    </row>
    <row r="9" spans="1:5" x14ac:dyDescent="0.25">
      <c r="A9">
        <v>7</v>
      </c>
      <c r="B9">
        <v>31</v>
      </c>
      <c r="C9">
        <v>31</v>
      </c>
      <c r="D9" s="1">
        <v>31</v>
      </c>
      <c r="E9" s="1">
        <v>31</v>
      </c>
    </row>
    <row r="10" spans="1:5" x14ac:dyDescent="0.25">
      <c r="A10">
        <v>8</v>
      </c>
      <c r="C10">
        <f t="shared" ref="C10:C32" si="0">_xlfn.FORECAST.ETS(A10,$B$2:$B$9,$A$2:$A$9,1,1)</f>
        <v>31.601133146892277</v>
      </c>
      <c r="D10" s="1">
        <f t="shared" ref="D10:D32" si="1">C10-_xlfn.FORECAST.ETS.CONFINT(A10,$B$2:$B$9,$A$2:$A$9,0.95,1,1)</f>
        <v>31.198937291372534</v>
      </c>
      <c r="E10" s="1">
        <f t="shared" ref="E10:E32" si="2">C10+_xlfn.FORECAST.ETS.CONFINT(A10,$B$2:$B$9,$A$2:$A$9,0.95,1,1)</f>
        <v>32.003329002412023</v>
      </c>
    </row>
    <row r="11" spans="1:5" x14ac:dyDescent="0.25">
      <c r="A11">
        <v>9</v>
      </c>
      <c r="C11">
        <f t="shared" si="0"/>
        <v>32.169642125120816</v>
      </c>
      <c r="D11" s="1">
        <f t="shared" si="1"/>
        <v>31.628273804391114</v>
      </c>
      <c r="E11" s="1">
        <f t="shared" si="2"/>
        <v>32.711010445850519</v>
      </c>
    </row>
    <row r="12" spans="1:5" x14ac:dyDescent="0.25">
      <c r="A12">
        <v>10</v>
      </c>
      <c r="C12">
        <f t="shared" si="0"/>
        <v>32.738151103349352</v>
      </c>
      <c r="D12" s="1">
        <f t="shared" si="1"/>
        <v>32.086469074152738</v>
      </c>
      <c r="E12" s="1">
        <f t="shared" si="2"/>
        <v>33.389833132545967</v>
      </c>
    </row>
    <row r="13" spans="1:5" x14ac:dyDescent="0.25">
      <c r="A13">
        <v>11</v>
      </c>
      <c r="C13">
        <f t="shared" si="0"/>
        <v>33.306660081577888</v>
      </c>
      <c r="D13" s="1">
        <f t="shared" si="1"/>
        <v>32.560609644151157</v>
      </c>
      <c r="E13" s="1">
        <f t="shared" si="2"/>
        <v>34.05271051900462</v>
      </c>
    </row>
    <row r="14" spans="1:5" x14ac:dyDescent="0.25">
      <c r="A14">
        <v>12</v>
      </c>
      <c r="C14">
        <f t="shared" si="0"/>
        <v>33.875169059806424</v>
      </c>
      <c r="D14" s="1">
        <f t="shared" si="1"/>
        <v>33.045238131214703</v>
      </c>
      <c r="E14" s="1">
        <f t="shared" si="2"/>
        <v>34.705099988398146</v>
      </c>
    </row>
    <row r="15" spans="1:5" x14ac:dyDescent="0.25">
      <c r="A15">
        <v>13</v>
      </c>
      <c r="C15">
        <f t="shared" si="0"/>
        <v>34.44367803803496</v>
      </c>
      <c r="D15" s="1">
        <f t="shared" si="1"/>
        <v>33.537437416651031</v>
      </c>
      <c r="E15" s="1">
        <f t="shared" si="2"/>
        <v>35.34991865941889</v>
      </c>
    </row>
    <row r="16" spans="1:5" x14ac:dyDescent="0.25">
      <c r="A16">
        <v>14</v>
      </c>
      <c r="C16">
        <f t="shared" si="0"/>
        <v>35.012187016263496</v>
      </c>
      <c r="D16" s="1">
        <f t="shared" si="1"/>
        <v>34.035431298825785</v>
      </c>
      <c r="E16" s="1">
        <f t="shared" si="2"/>
        <v>35.988942733701208</v>
      </c>
    </row>
    <row r="17" spans="1:5" x14ac:dyDescent="0.25">
      <c r="A17">
        <v>15</v>
      </c>
      <c r="C17">
        <f t="shared" si="0"/>
        <v>35.580695994492032</v>
      </c>
      <c r="D17" s="1">
        <f t="shared" si="1"/>
        <v>34.538043284881141</v>
      </c>
      <c r="E17" s="1">
        <f t="shared" si="2"/>
        <v>36.623348704102924</v>
      </c>
    </row>
    <row r="18" spans="1:5" x14ac:dyDescent="0.25">
      <c r="A18">
        <v>16</v>
      </c>
      <c r="C18">
        <f t="shared" si="0"/>
        <v>36.149204972720568</v>
      </c>
      <c r="D18" s="1">
        <f t="shared" si="1"/>
        <v>35.044446532470239</v>
      </c>
      <c r="E18" s="1">
        <f t="shared" si="2"/>
        <v>37.253963412970897</v>
      </c>
    </row>
    <row r="19" spans="1:5" x14ac:dyDescent="0.25">
      <c r="A19">
        <v>17</v>
      </c>
      <c r="C19">
        <f t="shared" si="0"/>
        <v>36.717713950949104</v>
      </c>
      <c r="D19" s="1">
        <f t="shared" si="1"/>
        <v>35.554033724079829</v>
      </c>
      <c r="E19" s="1">
        <f t="shared" si="2"/>
        <v>37.881394177818379</v>
      </c>
    </row>
    <row r="20" spans="1:5" x14ac:dyDescent="0.25">
      <c r="A20">
        <v>18</v>
      </c>
      <c r="C20">
        <f t="shared" si="0"/>
        <v>37.28622292917764</v>
      </c>
      <c r="D20" s="1">
        <f t="shared" si="1"/>
        <v>36.06634327376549</v>
      </c>
      <c r="E20" s="1">
        <f t="shared" si="2"/>
        <v>38.50610258458979</v>
      </c>
    </row>
    <row r="21" spans="1:5" x14ac:dyDescent="0.25">
      <c r="A21">
        <v>19</v>
      </c>
      <c r="C21">
        <f t="shared" si="0"/>
        <v>37.854731907406176</v>
      </c>
      <c r="D21" s="1">
        <f t="shared" si="1"/>
        <v>36.581014652803255</v>
      </c>
      <c r="E21" s="1">
        <f t="shared" si="2"/>
        <v>39.128449162009098</v>
      </c>
    </row>
    <row r="22" spans="1:5" x14ac:dyDescent="0.25">
      <c r="A22">
        <v>20</v>
      </c>
      <c r="C22">
        <f t="shared" si="0"/>
        <v>38.423240885634712</v>
      </c>
      <c r="D22" s="1">
        <f t="shared" si="1"/>
        <v>37.097759913729142</v>
      </c>
      <c r="E22" s="1">
        <f t="shared" si="2"/>
        <v>39.748721857540282</v>
      </c>
    </row>
    <row r="23" spans="1:5" x14ac:dyDescent="0.25">
      <c r="A23">
        <v>21</v>
      </c>
      <c r="C23">
        <f t="shared" si="0"/>
        <v>38.991749863863255</v>
      </c>
      <c r="D23" s="1">
        <f t="shared" si="1"/>
        <v>37.616344765776482</v>
      </c>
      <c r="E23" s="1">
        <f t="shared" si="2"/>
        <v>40.367154961950028</v>
      </c>
    </row>
    <row r="24" spans="1:5" x14ac:dyDescent="0.25">
      <c r="A24">
        <v>22</v>
      </c>
      <c r="C24">
        <f t="shared" si="0"/>
        <v>39.560258842091791</v>
      </c>
      <c r="D24" s="1">
        <f t="shared" si="1"/>
        <v>38.136575556008033</v>
      </c>
      <c r="E24" s="1">
        <f t="shared" si="2"/>
        <v>40.983942128175549</v>
      </c>
    </row>
    <row r="25" spans="1:5" x14ac:dyDescent="0.25">
      <c r="A25">
        <v>23</v>
      </c>
      <c r="C25">
        <f t="shared" si="0"/>
        <v>40.128767820320327</v>
      </c>
      <c r="D25" s="1">
        <f t="shared" si="1"/>
        <v>38.658290048947961</v>
      </c>
      <c r="E25" s="1">
        <f t="shared" si="2"/>
        <v>41.599245591692693</v>
      </c>
    </row>
    <row r="26" spans="1:5" x14ac:dyDescent="0.25">
      <c r="A26">
        <v>24</v>
      </c>
      <c r="C26">
        <f t="shared" si="0"/>
        <v>40.697276798548863</v>
      </c>
      <c r="D26" s="1">
        <f t="shared" si="1"/>
        <v>39.181350732263276</v>
      </c>
      <c r="E26" s="1">
        <f t="shared" si="2"/>
        <v>42.21320286483445</v>
      </c>
    </row>
    <row r="27" spans="1:5" x14ac:dyDescent="0.25">
      <c r="A27">
        <v>25</v>
      </c>
      <c r="C27">
        <f t="shared" si="0"/>
        <v>41.265785776777399</v>
      </c>
      <c r="D27" s="1">
        <f t="shared" si="1"/>
        <v>39.705639851029169</v>
      </c>
      <c r="E27" s="1">
        <f t="shared" si="2"/>
        <v>42.825931702525629</v>
      </c>
    </row>
    <row r="28" spans="1:5" x14ac:dyDescent="0.25">
      <c r="A28">
        <v>26</v>
      </c>
      <c r="C28">
        <f t="shared" si="0"/>
        <v>41.834294755005935</v>
      </c>
      <c r="D28" s="1">
        <f t="shared" si="1"/>
        <v>40.231055654566646</v>
      </c>
      <c r="E28" s="1">
        <f t="shared" si="2"/>
        <v>43.437533855445224</v>
      </c>
    </row>
    <row r="29" spans="1:5" x14ac:dyDescent="0.25">
      <c r="A29">
        <v>27</v>
      </c>
      <c r="C29">
        <f t="shared" si="0"/>
        <v>42.402803733234471</v>
      </c>
      <c r="D29" s="1">
        <f t="shared" si="1"/>
        <v>40.757509512551479</v>
      </c>
      <c r="E29" s="1">
        <f t="shared" si="2"/>
        <v>44.048097953917463</v>
      </c>
    </row>
    <row r="30" spans="1:5" x14ac:dyDescent="0.25">
      <c r="A30">
        <v>28</v>
      </c>
      <c r="C30">
        <f t="shared" si="0"/>
        <v>42.971312711463007</v>
      </c>
      <c r="D30" s="1">
        <f t="shared" si="1"/>
        <v>41.284923666355617</v>
      </c>
      <c r="E30" s="1">
        <f t="shared" si="2"/>
        <v>44.657701756570397</v>
      </c>
    </row>
    <row r="31" spans="1:5" x14ac:dyDescent="0.25">
      <c r="A31">
        <v>29</v>
      </c>
      <c r="C31">
        <f t="shared" si="0"/>
        <v>43.539821689691543</v>
      </c>
      <c r="D31" s="1">
        <f t="shared" si="1"/>
        <v>41.813229452585027</v>
      </c>
      <c r="E31" s="1">
        <f t="shared" si="2"/>
        <v>45.266413926798059</v>
      </c>
    </row>
    <row r="32" spans="1:5" x14ac:dyDescent="0.25">
      <c r="A32">
        <v>30</v>
      </c>
      <c r="C32">
        <f t="shared" si="0"/>
        <v>44.108330667920079</v>
      </c>
      <c r="D32" s="1">
        <f t="shared" si="1"/>
        <v>42.34236588303034</v>
      </c>
      <c r="E32" s="1">
        <f t="shared" si="2"/>
        <v>45.874295452809818</v>
      </c>
    </row>
  </sheetData>
  <pageMargins left="0.511811024" right="0.511811024" top="0.78740157499999996" bottom="0.78740157499999996" header="0.31496062000000002" footer="0.31496062000000002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0C4D8B-4BAD-400E-844F-ADDEEED8C6FF}">
  <dimension ref="B1:E19"/>
  <sheetViews>
    <sheetView zoomScale="90" zoomScaleNormal="90" workbookViewId="0">
      <selection activeCell="R15" sqref="R15"/>
    </sheetView>
  </sheetViews>
  <sheetFormatPr defaultRowHeight="15" x14ac:dyDescent="0.25"/>
  <cols>
    <col min="2" max="2" width="21.140625" customWidth="1"/>
    <col min="3" max="3" width="12.140625" customWidth="1"/>
    <col min="4" max="4" width="8.42578125" customWidth="1"/>
  </cols>
  <sheetData>
    <row r="1" spans="2:5" ht="49.5" customHeight="1" x14ac:dyDescent="0.25">
      <c r="B1" s="108" t="s">
        <v>5</v>
      </c>
      <c r="C1" s="109" t="s">
        <v>198</v>
      </c>
      <c r="D1" s="109" t="s">
        <v>6</v>
      </c>
      <c r="E1" s="109" t="s">
        <v>199</v>
      </c>
    </row>
    <row r="2" spans="2:5" x14ac:dyDescent="0.25">
      <c r="B2" s="110" t="s">
        <v>7</v>
      </c>
      <c r="C2" s="111">
        <v>560</v>
      </c>
      <c r="D2" s="111">
        <v>4.96</v>
      </c>
      <c r="E2" s="110">
        <f>Tabela3[[#This Row],[DISTANCIA ATÉ POPA LCG (mm)]]*Tabela3[[#This Row],[PESO (Kg)]]</f>
        <v>2777.6</v>
      </c>
    </row>
    <row r="3" spans="2:5" x14ac:dyDescent="0.25">
      <c r="B3" s="110" t="s">
        <v>197</v>
      </c>
      <c r="C3" s="111">
        <v>420</v>
      </c>
      <c r="D3" s="111">
        <v>1.47</v>
      </c>
      <c r="E3" s="110">
        <f>Tabela3[[#This Row],[DISTANCIA ATÉ POPA LCG (mm)]]*Tabela3[[#This Row],[PESO (Kg)]]</f>
        <v>617.4</v>
      </c>
    </row>
    <row r="4" spans="2:5" x14ac:dyDescent="0.25">
      <c r="B4" s="110" t="s">
        <v>8</v>
      </c>
      <c r="C4" s="111">
        <v>780</v>
      </c>
      <c r="D4" s="111">
        <v>1.7350000000000001</v>
      </c>
      <c r="E4" s="110">
        <f>Tabela3[[#This Row],[DISTANCIA ATÉ POPA LCG (mm)]]*Tabela3[[#This Row],[PESO (Kg)]]</f>
        <v>1353.3000000000002</v>
      </c>
    </row>
    <row r="5" spans="2:5" x14ac:dyDescent="0.25">
      <c r="B5" s="110" t="s">
        <v>9</v>
      </c>
      <c r="C5" s="111">
        <v>650</v>
      </c>
      <c r="D5" s="111">
        <f>3.9-D4</f>
        <v>2.165</v>
      </c>
      <c r="E5" s="110">
        <f>Tabela3[[#This Row],[DISTANCIA ATÉ POPA LCG (mm)]]*Tabela3[[#This Row],[PESO (Kg)]]</f>
        <v>1407.25</v>
      </c>
    </row>
    <row r="6" spans="2:5" x14ac:dyDescent="0.25">
      <c r="B6" s="110" t="s">
        <v>10</v>
      </c>
      <c r="C6" s="111">
        <v>620</v>
      </c>
      <c r="D6" s="111">
        <v>2</v>
      </c>
      <c r="E6" s="110">
        <f>Tabela3[[#This Row],[DISTANCIA ATÉ POPA LCG (mm)]]*Tabela3[[#This Row],[PESO (Kg)]]</f>
        <v>1240</v>
      </c>
    </row>
    <row r="7" spans="2:5" x14ac:dyDescent="0.25">
      <c r="B7" s="110" t="s">
        <v>11</v>
      </c>
      <c r="C7" s="111">
        <v>590</v>
      </c>
      <c r="D7" s="111">
        <f>1.9*2</f>
        <v>3.8</v>
      </c>
      <c r="E7" s="110">
        <f>Tabela3[[#This Row],[DISTANCIA ATÉ POPA LCG (mm)]]*Tabela3[[#This Row],[PESO (Kg)]]</f>
        <v>2242</v>
      </c>
    </row>
    <row r="8" spans="2:5" x14ac:dyDescent="0.25">
      <c r="B8" s="110" t="s">
        <v>12</v>
      </c>
      <c r="C8" s="111">
        <v>500</v>
      </c>
      <c r="D8" s="111">
        <v>1.22</v>
      </c>
      <c r="E8" s="110">
        <f>Tabela3[[#This Row],[DISTANCIA ATÉ POPA LCG (mm)]]*Tabela3[[#This Row],[PESO (Kg)]]</f>
        <v>610</v>
      </c>
    </row>
    <row r="9" spans="2:5" x14ac:dyDescent="0.25">
      <c r="B9" s="110" t="s">
        <v>13</v>
      </c>
      <c r="C9" s="111">
        <v>500</v>
      </c>
      <c r="D9" s="111">
        <v>1.27</v>
      </c>
      <c r="E9" s="110">
        <f>Tabela3[[#This Row],[DISTANCIA ATÉ POPA LCG (mm)]]*Tabela3[[#This Row],[PESO (Kg)]]</f>
        <v>635</v>
      </c>
    </row>
    <row r="10" spans="2:5" x14ac:dyDescent="0.25">
      <c r="B10" s="110" t="s">
        <v>14</v>
      </c>
      <c r="C10" s="111">
        <v>340</v>
      </c>
      <c r="D10" s="111">
        <v>1.8</v>
      </c>
      <c r="E10" s="110">
        <f>Tabela3[[#This Row],[DISTANCIA ATÉ POPA LCG (mm)]]*Tabela3[[#This Row],[PESO (Kg)]]</f>
        <v>612</v>
      </c>
    </row>
    <row r="11" spans="2:5" x14ac:dyDescent="0.25">
      <c r="B11" s="110" t="s">
        <v>15</v>
      </c>
      <c r="C11" s="111">
        <v>290</v>
      </c>
      <c r="D11" s="111">
        <v>0.125</v>
      </c>
      <c r="E11" s="110">
        <f>Tabela3[[#This Row],[DISTANCIA ATÉ POPA LCG (mm)]]*Tabela3[[#This Row],[PESO (Kg)]]</f>
        <v>36.25</v>
      </c>
    </row>
    <row r="12" spans="2:5" x14ac:dyDescent="0.25">
      <c r="B12" s="110" t="s">
        <v>16</v>
      </c>
      <c r="C12" s="111">
        <v>240</v>
      </c>
      <c r="D12" s="111">
        <f>0.176*2</f>
        <v>0.35199999999999998</v>
      </c>
      <c r="E12" s="110">
        <f>Tabela3[[#This Row],[DISTANCIA ATÉ POPA LCG (mm)]]*Tabela3[[#This Row],[PESO (Kg)]]</f>
        <v>84.47999999999999</v>
      </c>
    </row>
    <row r="13" spans="2:5" x14ac:dyDescent="0.25">
      <c r="B13" s="110" t="s">
        <v>17</v>
      </c>
      <c r="C13" s="111">
        <v>200</v>
      </c>
      <c r="D13" s="111">
        <f>0.05*2</f>
        <v>0.1</v>
      </c>
      <c r="E13" s="110">
        <f>Tabela3[[#This Row],[DISTANCIA ATÉ POPA LCG (mm)]]*Tabela3[[#This Row],[PESO (Kg)]]</f>
        <v>20</v>
      </c>
    </row>
    <row r="14" spans="2:5" x14ac:dyDescent="0.25">
      <c r="B14" s="110" t="s">
        <v>18</v>
      </c>
      <c r="C14" s="111">
        <v>200</v>
      </c>
      <c r="D14" s="111">
        <f>2*0.27</f>
        <v>0.54</v>
      </c>
      <c r="E14" s="110">
        <f>Tabela3[[#This Row],[DISTANCIA ATÉ POPA LCG (mm)]]*Tabela3[[#This Row],[PESO (Kg)]]</f>
        <v>108</v>
      </c>
    </row>
    <row r="15" spans="2:5" x14ac:dyDescent="0.25">
      <c r="B15" s="110" t="s">
        <v>19</v>
      </c>
      <c r="C15" s="111">
        <v>131</v>
      </c>
      <c r="D15" s="111">
        <f>2*0.43</f>
        <v>0.86</v>
      </c>
      <c r="E15" s="110">
        <f>Tabela3[[#This Row],[DISTANCIA ATÉ POPA LCG (mm)]]*Tabela3[[#This Row],[PESO (Kg)]]</f>
        <v>112.66</v>
      </c>
    </row>
    <row r="16" spans="2:5" x14ac:dyDescent="0.25">
      <c r="B16" s="110" t="s">
        <v>20</v>
      </c>
      <c r="C16" s="111">
        <v>130</v>
      </c>
      <c r="D16" s="111">
        <f>2*0.07</f>
        <v>0.14000000000000001</v>
      </c>
      <c r="E16" s="110">
        <f>Tabela3[[#This Row],[DISTANCIA ATÉ POPA LCG (mm)]]*Tabela3[[#This Row],[PESO (Kg)]]</f>
        <v>18.200000000000003</v>
      </c>
    </row>
    <row r="17" spans="2:5" x14ac:dyDescent="0.25">
      <c r="B17" s="110"/>
      <c r="C17" s="111"/>
      <c r="D17" s="111"/>
      <c r="E17" s="110"/>
    </row>
    <row r="18" spans="2:5" x14ac:dyDescent="0.25">
      <c r="B18" s="110" t="s">
        <v>21</v>
      </c>
      <c r="C18" s="111"/>
      <c r="D18" s="111">
        <f>SUM(D2:D16)</f>
        <v>22.536999999999999</v>
      </c>
      <c r="E18" s="111">
        <f>SUM(E2:E16)</f>
        <v>11874.14</v>
      </c>
    </row>
    <row r="19" spans="2:5" x14ac:dyDescent="0.25">
      <c r="B19" s="110"/>
      <c r="C19" s="111"/>
      <c r="D19" s="112" t="s">
        <v>200</v>
      </c>
      <c r="E19" s="113">
        <f>E18/D18</f>
        <v>526.87314194435817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  <tableParts count="1">
    <tablePart r:id="rId3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A64A6-B87F-4630-8FBC-3B74C07A04F9}">
  <dimension ref="B2:D42"/>
  <sheetViews>
    <sheetView workbookViewId="0">
      <selection activeCell="H21" sqref="H21"/>
    </sheetView>
  </sheetViews>
  <sheetFormatPr defaultRowHeight="15" x14ac:dyDescent="0.25"/>
  <cols>
    <col min="2" max="2" width="15.5703125" customWidth="1"/>
    <col min="3" max="3" width="29" customWidth="1"/>
    <col min="4" max="4" width="19.42578125" customWidth="1"/>
  </cols>
  <sheetData>
    <row r="2" spans="2:4" x14ac:dyDescent="0.25">
      <c r="B2" s="27" t="s">
        <v>123</v>
      </c>
      <c r="C2" s="28" t="s">
        <v>124</v>
      </c>
      <c r="D2" s="29" t="s">
        <v>128</v>
      </c>
    </row>
    <row r="3" spans="2:4" x14ac:dyDescent="0.25">
      <c r="B3" s="30">
        <v>3.0000000000000001E-3</v>
      </c>
      <c r="C3" s="31">
        <v>-6.0999999999999999E-2</v>
      </c>
      <c r="D3" s="32" t="s">
        <v>126</v>
      </c>
    </row>
    <row r="4" spans="2:4" x14ac:dyDescent="0.25">
      <c r="B4" s="33">
        <v>6.0000000000000001E-3</v>
      </c>
      <c r="C4" s="34">
        <v>0</v>
      </c>
      <c r="D4" s="35"/>
    </row>
    <row r="5" spans="2:4" x14ac:dyDescent="0.25">
      <c r="B5" s="30">
        <v>8.9999999999999993E-3</v>
      </c>
      <c r="C5" s="31">
        <v>5.5E-2</v>
      </c>
      <c r="D5" s="32"/>
    </row>
    <row r="6" spans="2:4" x14ac:dyDescent="0.25">
      <c r="B6" s="33">
        <v>1.0999999999999999E-2</v>
      </c>
      <c r="C6" s="34">
        <v>9.2999999999999999E-2</v>
      </c>
      <c r="D6" s="35"/>
    </row>
    <row r="7" spans="2:4" x14ac:dyDescent="0.25">
      <c r="B7" s="30">
        <v>1.2E-2</v>
      </c>
      <c r="C7" s="31">
        <v>0.12</v>
      </c>
      <c r="D7" s="32"/>
    </row>
    <row r="8" spans="2:4" x14ac:dyDescent="0.25">
      <c r="B8" s="33">
        <v>1.4999999999999999E-2</v>
      </c>
      <c r="C8" s="34">
        <v>0.161</v>
      </c>
      <c r="D8" s="35"/>
    </row>
    <row r="9" spans="2:4" x14ac:dyDescent="0.25">
      <c r="B9" s="30">
        <v>1.7999999999999999E-2</v>
      </c>
      <c r="C9" s="31">
        <v>0.2</v>
      </c>
      <c r="D9" s="32"/>
    </row>
    <row r="10" spans="2:4" x14ac:dyDescent="0.25">
      <c r="B10" s="33">
        <v>0.02</v>
      </c>
      <c r="C10" s="34">
        <v>0.22500000000000001</v>
      </c>
      <c r="D10" s="35"/>
    </row>
    <row r="11" spans="2:4" x14ac:dyDescent="0.25">
      <c r="B11" s="30">
        <v>2.1999999999999999E-2</v>
      </c>
      <c r="C11" s="31">
        <v>0.25</v>
      </c>
      <c r="D11" s="32"/>
    </row>
    <row r="12" spans="2:4" x14ac:dyDescent="0.25">
      <c r="B12" s="33">
        <v>2.4E-2</v>
      </c>
      <c r="C12" s="34">
        <v>0.27500000000000002</v>
      </c>
      <c r="D12" s="35"/>
    </row>
    <row r="13" spans="2:4" x14ac:dyDescent="0.25">
      <c r="B13" s="30">
        <v>2.5999999999999999E-2</v>
      </c>
      <c r="C13" s="31">
        <v>0.30099999999999999</v>
      </c>
      <c r="D13" s="32"/>
    </row>
    <row r="14" spans="2:4" x14ac:dyDescent="0.25">
      <c r="B14" s="33">
        <v>2.8000000000000001E-2</v>
      </c>
      <c r="C14" s="34">
        <v>0.32500000000000001</v>
      </c>
      <c r="D14" s="35"/>
    </row>
    <row r="15" spans="2:4" x14ac:dyDescent="0.25">
      <c r="B15" s="30">
        <v>3.2000000000000001E-2</v>
      </c>
      <c r="C15" s="31">
        <v>0.375</v>
      </c>
      <c r="D15" s="32"/>
    </row>
    <row r="16" spans="2:4" x14ac:dyDescent="0.25">
      <c r="B16" s="33">
        <v>3.3000000000000002E-2</v>
      </c>
      <c r="C16" s="34">
        <v>0.39900000000000002</v>
      </c>
      <c r="D16" s="35"/>
    </row>
    <row r="17" spans="2:4" x14ac:dyDescent="0.25">
      <c r="B17" s="30">
        <v>3.4000000000000002E-2</v>
      </c>
      <c r="C17" s="31">
        <v>0.42499999999999999</v>
      </c>
      <c r="D17" s="32"/>
    </row>
    <row r="18" spans="2:4" x14ac:dyDescent="0.25">
      <c r="B18" s="33">
        <v>3.5000000000000003E-2</v>
      </c>
      <c r="C18" s="34">
        <v>0.45</v>
      </c>
      <c r="D18" s="35"/>
    </row>
    <row r="19" spans="2:4" x14ac:dyDescent="0.25">
      <c r="B19" s="30">
        <v>3.5999999999999997E-2</v>
      </c>
      <c r="C19" s="31">
        <v>0.47499999999999998</v>
      </c>
      <c r="D19" s="32"/>
    </row>
    <row r="20" spans="2:4" x14ac:dyDescent="0.25">
      <c r="B20" s="33">
        <v>3.6999999999999998E-2</v>
      </c>
      <c r="C20" s="34">
        <v>0.49</v>
      </c>
      <c r="D20" s="35" t="s">
        <v>125</v>
      </c>
    </row>
    <row r="21" spans="2:4" x14ac:dyDescent="0.25">
      <c r="B21" s="30">
        <v>3.6999999999999998E-2</v>
      </c>
      <c r="C21" s="31">
        <v>0.501</v>
      </c>
      <c r="D21" s="32"/>
    </row>
    <row r="22" spans="2:4" x14ac:dyDescent="0.25">
      <c r="B22" s="33">
        <v>3.6999999999999998E-2</v>
      </c>
      <c r="C22" s="34">
        <v>0.52500000000000002</v>
      </c>
      <c r="D22" s="35"/>
    </row>
    <row r="23" spans="2:4" x14ac:dyDescent="0.25">
      <c r="B23" s="30">
        <v>3.6999999999999998E-2</v>
      </c>
      <c r="C23" s="31">
        <v>0.55000000000000004</v>
      </c>
      <c r="D23" s="32"/>
    </row>
    <row r="24" spans="2:4" x14ac:dyDescent="0.25">
      <c r="B24" s="33">
        <v>3.6999999999999998E-2</v>
      </c>
      <c r="C24" s="34">
        <v>0.57499999999999996</v>
      </c>
      <c r="D24" s="35"/>
    </row>
    <row r="25" spans="2:4" x14ac:dyDescent="0.25">
      <c r="B25" s="30">
        <v>3.5999999999999997E-2</v>
      </c>
      <c r="C25" s="31">
        <v>0.6</v>
      </c>
      <c r="D25" s="32"/>
    </row>
    <row r="26" spans="2:4" x14ac:dyDescent="0.25">
      <c r="B26" s="33">
        <v>3.5999999999999997E-2</v>
      </c>
      <c r="C26" s="34">
        <v>0.626</v>
      </c>
      <c r="D26" s="35"/>
    </row>
    <row r="27" spans="2:4" x14ac:dyDescent="0.25">
      <c r="B27" s="30">
        <v>3.5000000000000003E-2</v>
      </c>
      <c r="C27" s="31">
        <v>0.65</v>
      </c>
      <c r="D27" s="32"/>
    </row>
    <row r="28" spans="2:4" x14ac:dyDescent="0.25">
      <c r="B28" s="33">
        <v>3.4000000000000002E-2</v>
      </c>
      <c r="C28" s="34">
        <v>0.67500000000000004</v>
      </c>
      <c r="D28" s="35"/>
    </row>
    <row r="29" spans="2:4" x14ac:dyDescent="0.25">
      <c r="B29" s="30">
        <v>3.3000000000000002E-2</v>
      </c>
      <c r="C29" s="31">
        <v>0.7</v>
      </c>
      <c r="D29" s="32"/>
    </row>
    <row r="30" spans="2:4" x14ac:dyDescent="0.25">
      <c r="B30" s="33">
        <v>3.1E-2</v>
      </c>
      <c r="C30" s="34">
        <v>0.72499999999999998</v>
      </c>
      <c r="D30" s="35"/>
    </row>
    <row r="31" spans="2:4" x14ac:dyDescent="0.25">
      <c r="B31" s="30">
        <v>0.03</v>
      </c>
      <c r="C31" s="31">
        <v>0.75</v>
      </c>
      <c r="D31" s="32"/>
    </row>
    <row r="32" spans="2:4" x14ac:dyDescent="0.25">
      <c r="B32" s="33">
        <v>2.8000000000000001E-2</v>
      </c>
      <c r="C32" s="34">
        <v>0.77500000000000002</v>
      </c>
      <c r="D32" s="35"/>
    </row>
    <row r="33" spans="2:4" x14ac:dyDescent="0.25">
      <c r="B33" s="30">
        <v>2.5999999999999999E-2</v>
      </c>
      <c r="C33" s="31">
        <v>0.8</v>
      </c>
      <c r="D33" s="32"/>
    </row>
    <row r="34" spans="2:4" x14ac:dyDescent="0.25">
      <c r="B34" s="33">
        <v>2.3E-2</v>
      </c>
      <c r="C34" s="34">
        <v>0.82499999999999996</v>
      </c>
      <c r="D34" s="35"/>
    </row>
    <row r="35" spans="2:4" x14ac:dyDescent="0.25">
      <c r="B35" s="30">
        <v>2.1000000000000001E-2</v>
      </c>
      <c r="C35" s="31">
        <v>0.85</v>
      </c>
      <c r="D35" s="32"/>
    </row>
    <row r="36" spans="2:4" x14ac:dyDescent="0.25">
      <c r="B36" s="33">
        <v>1.7999999999999999E-2</v>
      </c>
      <c r="C36" s="34">
        <v>0.875</v>
      </c>
      <c r="D36" s="35"/>
    </row>
    <row r="37" spans="2:4" x14ac:dyDescent="0.25">
      <c r="B37" s="30">
        <v>1.4999999999999999E-2</v>
      </c>
      <c r="C37" s="31">
        <v>0.9</v>
      </c>
      <c r="D37" s="32"/>
    </row>
    <row r="38" spans="2:4" x14ac:dyDescent="0.25">
      <c r="B38" s="33">
        <v>1.2E-2</v>
      </c>
      <c r="C38" s="34">
        <v>0.92500000000000004</v>
      </c>
      <c r="D38" s="35"/>
    </row>
    <row r="39" spans="2:4" x14ac:dyDescent="0.25">
      <c r="B39" s="30">
        <v>8.9999999999999993E-3</v>
      </c>
      <c r="C39" s="31">
        <v>0.95</v>
      </c>
      <c r="D39" s="32"/>
    </row>
    <row r="40" spans="2:4" x14ac:dyDescent="0.25">
      <c r="B40" s="33">
        <v>6.0000000000000001E-3</v>
      </c>
      <c r="C40" s="34">
        <v>0.97499999999999998</v>
      </c>
      <c r="D40" s="35"/>
    </row>
    <row r="41" spans="2:4" x14ac:dyDescent="0.25">
      <c r="B41" s="30">
        <v>2E-3</v>
      </c>
      <c r="C41" s="31">
        <v>1</v>
      </c>
      <c r="D41" s="32"/>
    </row>
    <row r="42" spans="2:4" x14ac:dyDescent="0.25">
      <c r="B42" s="21">
        <v>0</v>
      </c>
      <c r="C42" s="22">
        <v>1.04</v>
      </c>
      <c r="D42" s="23" t="s">
        <v>127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42EB31-7DDC-402D-88BA-E1F599DA6BBC}">
  <dimension ref="A1:B6"/>
  <sheetViews>
    <sheetView workbookViewId="0">
      <selection activeCell="E17" sqref="E17"/>
    </sheetView>
  </sheetViews>
  <sheetFormatPr defaultRowHeight="15" x14ac:dyDescent="0.25"/>
  <cols>
    <col min="1" max="1" width="18.5703125" customWidth="1"/>
    <col min="2" max="2" width="12.140625" customWidth="1"/>
  </cols>
  <sheetData>
    <row r="1" spans="1:2" x14ac:dyDescent="0.25">
      <c r="A1" t="s">
        <v>22</v>
      </c>
      <c r="B1" t="s">
        <v>23</v>
      </c>
    </row>
    <row r="2" spans="1:2" x14ac:dyDescent="0.25">
      <c r="A2" t="s">
        <v>24</v>
      </c>
      <c r="B2">
        <v>1100</v>
      </c>
    </row>
    <row r="3" spans="1:2" x14ac:dyDescent="0.25">
      <c r="A3" t="s">
        <v>25</v>
      </c>
      <c r="B3">
        <v>345</v>
      </c>
    </row>
    <row r="4" spans="1:2" x14ac:dyDescent="0.25">
      <c r="A4" t="s">
        <v>26</v>
      </c>
      <c r="B4">
        <v>80</v>
      </c>
    </row>
    <row r="5" spans="1:2" x14ac:dyDescent="0.25">
      <c r="A5" t="s">
        <v>27</v>
      </c>
      <c r="B5">
        <f>185-35</f>
        <v>150</v>
      </c>
    </row>
    <row r="6" spans="1:2" x14ac:dyDescent="0.25">
      <c r="A6" t="s">
        <v>28</v>
      </c>
      <c r="B6">
        <v>22.536999999999999</v>
      </c>
    </row>
  </sheetData>
  <pageMargins left="0.511811024" right="0.511811024" top="0.78740157499999996" bottom="0.78740157499999996" header="0.31496062000000002" footer="0.31496062000000002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75025BC3A86813499849E3853D7B820E" ma:contentTypeVersion="11" ma:contentTypeDescription="Crie um novo documento." ma:contentTypeScope="" ma:versionID="d3085bf3ffc872fa4dc9e7fa8aaa9e49">
  <xsd:schema xmlns:xsd="http://www.w3.org/2001/XMLSchema" xmlns:xs="http://www.w3.org/2001/XMLSchema" xmlns:p="http://schemas.microsoft.com/office/2006/metadata/properties" xmlns:ns2="70727488-1164-4a48-9d4f-812ee56eeaf1" xmlns:ns3="5382b653-1a81-4b58-9b08-4c75f3160fb5" targetNamespace="http://schemas.microsoft.com/office/2006/metadata/properties" ma:root="true" ma:fieldsID="6b34ad91a8a742b8db75cd1883c25c2e" ns2:_="" ns3:_="">
    <xsd:import namespace="70727488-1164-4a48-9d4f-812ee56eeaf1"/>
    <xsd:import namespace="5382b653-1a81-4b58-9b08-4c75f3160fb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0727488-1164-4a48-9d4f-812ee56eeaf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3" nillable="true" ma:taxonomy="true" ma:internalName="lcf76f155ced4ddcb4097134ff3c332f" ma:taxonomyFieldName="MediaServiceImageTags" ma:displayName="Marcações de imagem" ma:readOnly="false" ma:fieldId="{5cf76f15-5ced-4ddc-b409-7134ff3c332f}" ma:taxonomyMulti="true" ma:sspId="c666036a-182f-4ecd-b44e-d420e52619f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5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382b653-1a81-4b58-9b08-4c75f3160fb5" elementFormDefault="qualified">
    <xsd:import namespace="http://schemas.microsoft.com/office/2006/documentManagement/types"/>
    <xsd:import namespace="http://schemas.microsoft.com/office/infopath/2007/PartnerControls"/>
    <xsd:element name="TaxCatchAll" ma:index="14" nillable="true" ma:displayName="Taxonomy Catch All Column" ma:hidden="true" ma:list="{8f6fae65-6353-459a-8ab0-388f664ba95c}" ma:internalName="TaxCatchAll" ma:showField="CatchAllData" ma:web="5382b653-1a81-4b58-9b08-4c75f3160fb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5382b653-1a81-4b58-9b08-4c75f3160fb5" xsi:nil="true"/>
    <lcf76f155ced4ddcb4097134ff3c332f xmlns="70727488-1164-4a48-9d4f-812ee56eeaf1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57D3A3E6-3C9D-429C-AABF-7A8E9F26F3C0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DDDCC3BB-3872-4788-805F-5E5DCF344B29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0727488-1164-4a48-9d4f-812ee56eeaf1"/>
    <ds:schemaRef ds:uri="5382b653-1a81-4b58-9b08-4c75f3160fb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7DCCFD48-60CC-4541-96F1-51B0D2D23D1D}">
  <ds:schemaRefs>
    <ds:schemaRef ds:uri="http://purl.org/dc/terms/"/>
    <ds:schemaRef ds:uri="http://purl.org/dc/elements/1.1/"/>
    <ds:schemaRef ds:uri="http://schemas.microsoft.com/office/2006/documentManagement/types"/>
    <ds:schemaRef ds:uri="http://schemas.openxmlformats.org/package/2006/metadata/core-properties"/>
    <ds:schemaRef ds:uri="http://www.w3.org/XML/1998/namespace"/>
    <ds:schemaRef ds:uri="http://schemas.microsoft.com/office/2006/metadata/properties"/>
    <ds:schemaRef ds:uri="http://purl.org/dc/dcmitype/"/>
    <ds:schemaRef ds:uri="http://schemas.microsoft.com/office/infopath/2007/PartnerControls"/>
    <ds:schemaRef ds:uri="5382b653-1a81-4b58-9b08-4c75f3160fb5"/>
    <ds:schemaRef ds:uri="70727488-1164-4a48-9d4f-812ee56eeaf1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12</vt:i4>
      </vt:variant>
    </vt:vector>
  </HeadingPairs>
  <TitlesOfParts>
    <vt:vector size="12" baseType="lpstr">
      <vt:lpstr>Regressão de SEMELHANTES</vt:lpstr>
      <vt:lpstr>HIDROSTÁTICA</vt:lpstr>
      <vt:lpstr>FOTOS FABRICAÇÃO E MONTAGEM</vt:lpstr>
      <vt:lpstr>CAIXA DE TRANSMISSÃO</vt:lpstr>
      <vt:lpstr>TESTE TEMPERATURA</vt:lpstr>
      <vt:lpstr>PREVISAO TEMPERATURA</vt:lpstr>
      <vt:lpstr>PESOS</vt:lpstr>
      <vt:lpstr>CURVA DE AREA</vt:lpstr>
      <vt:lpstr>DIMENCOES VANIR</vt:lpstr>
      <vt:lpstr>TABELAS FREESHIP</vt:lpstr>
      <vt:lpstr>HOLTROP</vt:lpstr>
      <vt:lpstr>SISTEMA DE GOVERNO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DANIEL DA CRUZ PEREIRA FILHO</dc:creator>
  <cp:keywords/>
  <dc:description/>
  <cp:lastModifiedBy>MARCELO DOS REIS FARIAS</cp:lastModifiedBy>
  <cp:revision/>
  <cp:lastPrinted>2025-07-28T22:31:27Z</cp:lastPrinted>
  <dcterms:created xsi:type="dcterms:W3CDTF">2025-07-25T20:06:48Z</dcterms:created>
  <dcterms:modified xsi:type="dcterms:W3CDTF">2025-07-29T11:20:09Z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0x01010075025BC3A86813499849E3853D7B820E</vt:lpwstr>
  </property>
  <property fmtid="{D5CDD505-2E9C-101B-9397-08002B2CF9AE}" pid="3" name="MediaServiceImageTags">
    <vt:lpwstr/>
  </property>
</Properties>
</file>